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tri\Dropbox\CMP\Manuals\"/>
    </mc:Choice>
  </mc:AlternateContent>
  <xr:revisionPtr revIDLastSave="0" documentId="13_ncr:1_{7400B501-FA5B-4293-B546-98DEAEA72568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20" i="1" s="1"/>
  <c r="J12" i="1"/>
  <c r="F13" i="2" l="1"/>
  <c r="E13" i="2"/>
  <c r="D13" i="2"/>
  <c r="C13" i="2"/>
  <c r="F9" i="2"/>
  <c r="F14" i="2" s="1"/>
  <c r="F15" i="2" s="1"/>
  <c r="E9" i="2"/>
  <c r="E14" i="2" s="1"/>
  <c r="E15" i="2" s="1"/>
  <c r="D9" i="2"/>
  <c r="D14" i="2" s="1"/>
  <c r="D15" i="2" s="1"/>
  <c r="C9" i="2"/>
  <c r="C14" i="2" s="1"/>
  <c r="C15" i="2" s="1"/>
  <c r="C16" i="2" l="1"/>
  <c r="C18" i="2" s="1"/>
  <c r="C21" i="2" s="1"/>
  <c r="C24" i="2"/>
  <c r="C25" i="2" s="1"/>
  <c r="D16" i="2"/>
  <c r="D18" i="2" s="1"/>
  <c r="D21" i="2" s="1"/>
  <c r="D24" i="2"/>
  <c r="D25" i="2" s="1"/>
  <c r="F16" i="2"/>
  <c r="F18" i="2" s="1"/>
  <c r="F21" i="2" s="1"/>
  <c r="F24" i="2"/>
  <c r="F25" i="2" s="1"/>
  <c r="E24" i="2"/>
  <c r="E25" i="2" s="1"/>
  <c r="E16" i="2"/>
  <c r="E18" i="2" s="1"/>
  <c r="E21" i="2" s="1"/>
  <c r="G26" i="1"/>
  <c r="G25" i="1"/>
  <c r="G24" i="1"/>
  <c r="G23" i="1"/>
  <c r="F26" i="1"/>
  <c r="F25" i="1"/>
  <c r="F24" i="1"/>
  <c r="F23" i="1"/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20" i="1" l="1"/>
  <c r="F27" i="1"/>
  <c r="G27" i="1"/>
  <c r="G20" i="1"/>
  <c r="G29" i="1" l="1"/>
  <c r="L37" i="1" s="1"/>
  <c r="L39" i="1" s="1"/>
  <c r="F29" i="1"/>
  <c r="K37" i="1" s="1"/>
  <c r="K39" i="1" s="1"/>
  <c r="G33" i="1" l="1"/>
  <c r="F33" i="1"/>
  <c r="K6" i="1" l="1"/>
  <c r="K10" i="1" s="1"/>
  <c r="L6" i="1"/>
  <c r="L10" i="1" s="1"/>
  <c r="K15" i="1"/>
  <c r="K16" i="1" s="1"/>
  <c r="L15" i="1"/>
  <c r="L16" i="1" s="1"/>
  <c r="K21" i="1" l="1"/>
  <c r="K28" i="1" s="1"/>
  <c r="L21" i="1"/>
  <c r="L23" i="1" s="1"/>
  <c r="K23" i="1" l="1"/>
  <c r="L28" i="1"/>
  <c r="L30" i="1" s="1"/>
  <c r="L32" i="1" s="1"/>
  <c r="K30" i="1"/>
  <c r="K32" i="1" s="1"/>
</calcChain>
</file>

<file path=xl/sharedStrings.xml><?xml version="1.0" encoding="utf-8"?>
<sst xmlns="http://schemas.openxmlformats.org/spreadsheetml/2006/main" count="139" uniqueCount="120">
  <si>
    <t>Refrigeration</t>
  </si>
  <si>
    <t>Computer - Laptop</t>
  </si>
  <si>
    <t>Autopilot</t>
  </si>
  <si>
    <t>Nav/Anchor Lights</t>
  </si>
  <si>
    <t>Stereo</t>
  </si>
  <si>
    <t>VHF Radio</t>
  </si>
  <si>
    <t>Radar</t>
  </si>
  <si>
    <t>Instruments</t>
  </si>
  <si>
    <t>Pressure Water</t>
  </si>
  <si>
    <t>Cabin Lights (LED)</t>
  </si>
  <si>
    <t>Amps</t>
  </si>
  <si>
    <t>Daily AH</t>
  </si>
  <si>
    <t>at Anchor</t>
  </si>
  <si>
    <t>on Passage</t>
  </si>
  <si>
    <t>Phone Charger</t>
  </si>
  <si>
    <t>Average Hours of Sun per Day</t>
  </si>
  <si>
    <t>Other</t>
  </si>
  <si>
    <t>Total Amp Hours Consumed per Day</t>
  </si>
  <si>
    <t>Amp Hr. Deficit</t>
  </si>
  <si>
    <t>Amp Hr. Deficit per Day</t>
  </si>
  <si>
    <t>Days at Anchor</t>
  </si>
  <si>
    <t>Battery Bank Rated Amp Hrs.</t>
  </si>
  <si>
    <t>Battery Draw Down %</t>
  </si>
  <si>
    <t>Battery Amps Drawn</t>
  </si>
  <si>
    <t>From Power Consumption analysis</t>
  </si>
  <si>
    <t>Total Amp Hrs of battery bank</t>
  </si>
  <si>
    <t>50% Max draw, use 0% to determine full replacement of power used.</t>
  </si>
  <si>
    <t>Amp Hrs needed - Battery amps drawn</t>
  </si>
  <si>
    <t>Amp Hr deficit / Days at Anchor</t>
  </si>
  <si>
    <t>5 typical for horizontal panels, 7 for pole mount</t>
  </si>
  <si>
    <t>Rated Panel Max voltage</t>
  </si>
  <si>
    <t>Scenarios</t>
  </si>
  <si>
    <t>A</t>
  </si>
  <si>
    <t>B</t>
  </si>
  <si>
    <t>C</t>
  </si>
  <si>
    <t>D</t>
  </si>
  <si>
    <t>Amp Hrs Consumed per Day</t>
  </si>
  <si>
    <t>Battery Charging Voltage</t>
  </si>
  <si>
    <t xml:space="preserve">Daily Power Consumption Analysis </t>
  </si>
  <si>
    <t>Solar Panel Capacity (Watts) Calculation - 4 Scenarios</t>
  </si>
  <si>
    <t>Watt Hr. Deficit per Day</t>
  </si>
  <si>
    <t>With MPPT Controller</t>
  </si>
  <si>
    <t>With PWM Controller</t>
  </si>
  <si>
    <t xml:space="preserve">      Watts of Solar Needed</t>
  </si>
  <si>
    <t xml:space="preserve">      Solar Panel Voltage  (Vmp)</t>
  </si>
  <si>
    <t xml:space="preserve">      Solar Panel Amps      (Imp)</t>
  </si>
  <si>
    <t>Watt Hr Deficit/Avg Hrs per Day</t>
  </si>
  <si>
    <t>Add 5% inefficiency factor</t>
  </si>
  <si>
    <t>Amp Hr. deficit * Battery charge voltage</t>
  </si>
  <si>
    <t>Vmp * Imp</t>
  </si>
  <si>
    <t>Amp Hr deficit per day / Avg Sun Hrs</t>
  </si>
  <si>
    <t>A. On a mooring with refrigeration</t>
  </si>
  <si>
    <t>B. 3 days at anchor supplement with 40% of battery capacity</t>
  </si>
  <si>
    <t>C. 3 days at anchor with no battery supplement</t>
  </si>
  <si>
    <t>D. All power from solar with max power usage</t>
  </si>
  <si>
    <t>Custom Marine Products</t>
  </si>
  <si>
    <t>custommarineproducts.com</t>
  </si>
  <si>
    <t>info@custommarineproducts.com   248 705-8337</t>
  </si>
  <si>
    <t>Appliance</t>
  </si>
  <si>
    <r>
      <t xml:space="preserve">     </t>
    </r>
    <r>
      <rPr>
        <b/>
        <sz val="12"/>
        <color theme="1"/>
        <rFont val="Calibri"/>
        <family val="2"/>
        <scheme val="minor"/>
      </rPr>
      <t>Total Amp Hours</t>
    </r>
  </si>
  <si>
    <t>Hours</t>
  </si>
  <si>
    <t>Amp Hrs Required</t>
  </si>
  <si>
    <t>Watts per Day of Solar Req'd</t>
  </si>
  <si>
    <t>Factor for Cloudy Days</t>
  </si>
  <si>
    <t>Solar Efficiency on Cloudy Days  (percentage)</t>
  </si>
  <si>
    <t>Ah Drawn from Batteries on Cloudy Days</t>
  </si>
  <si>
    <t xml:space="preserve">Total Watt Hours Consumed per Day </t>
  </si>
  <si>
    <t>Number of Solar Panels Required</t>
  </si>
  <si>
    <t>Battery Capacity Analysis</t>
  </si>
  <si>
    <t>% of Battery Capacity Useable</t>
  </si>
  <si>
    <t>Number of Days of Reserve Battery Capacity</t>
  </si>
  <si>
    <t>DC</t>
  </si>
  <si>
    <t>Microwave (Watts)</t>
  </si>
  <si>
    <t>Capacity of Each Solar Panel (Watts)</t>
  </si>
  <si>
    <t>Number of Solar Panels Installed</t>
  </si>
  <si>
    <t>Daily Useable Solar Power in Full Sun (Watt Hrs)</t>
  </si>
  <si>
    <t>Daily Power Drawn from Battery Bank (Watt Hrs)</t>
  </si>
  <si>
    <t>Sunny Days to Make Up Battery Draw Down</t>
  </si>
  <si>
    <t>Solar Power Generated on a Cloudy Day</t>
  </si>
  <si>
    <t>Power Drawn from Batteries on a Cloudy Day (Wh)</t>
  </si>
  <si>
    <t xml:space="preserve">Average Hours of Sun per Day </t>
  </si>
  <si>
    <t xml:space="preserve">                     AC      -       Equipment powred by an Inverter  (Watts)</t>
  </si>
  <si>
    <t>Amp Hrs</t>
  </si>
  <si>
    <t>Watts of Solar to Replenish Battery Bank Daily</t>
  </si>
  <si>
    <t>Daily AH *1*</t>
  </si>
  <si>
    <t>Windlass *2*</t>
  </si>
  <si>
    <t>*3*</t>
  </si>
  <si>
    <t>*4*</t>
  </si>
  <si>
    <t>*5*</t>
  </si>
  <si>
    <t>*6*</t>
  </si>
  <si>
    <t xml:space="preserve">         See http://www.bigfrogmountain.com/SunHoursPerDay.html for hours in your area.</t>
  </si>
  <si>
    <t>*4*  Charge efficiency factor - Lead Acid ≈ 1.2, AGM ≈ 1.1 , LiFePO4 ≈ 1.04</t>
  </si>
  <si>
    <t>At Anchor</t>
  </si>
  <si>
    <t>On Passage</t>
  </si>
  <si>
    <t>Solar System Design Analysis (MPPT Controller)</t>
  </si>
  <si>
    <t>Solar Power Requirement Analysis (Full Sun)</t>
  </si>
  <si>
    <t>*5*  Solar efficiency - Partly cloudy ≈ 70%, Mostly cloudy ≈ 50%, Very cloudy ≈ 30%</t>
  </si>
  <si>
    <t>*1*  AH - Amp Hours - Amps of current consumed in one hour</t>
  </si>
  <si>
    <t>Excess or (Deficit) of Power (Watt Hrs)</t>
  </si>
  <si>
    <t>Number of Continuous  Cloudy Days</t>
  </si>
  <si>
    <t>Minimum Capacity of Solar Controller (Amps)</t>
  </si>
  <si>
    <t>Steps to use this worksheet</t>
  </si>
  <si>
    <t>4. Analyze the capacity of the battery bank.</t>
  </si>
  <si>
    <t>3. Modify the solar system configuration to accommodate anticipated cloudy days.</t>
  </si>
  <si>
    <r>
      <t xml:space="preserve">Worksheet for Designing a Solar System Based on Power Consumption                                                                        </t>
    </r>
    <r>
      <rPr>
        <sz val="12"/>
        <color theme="1"/>
        <rFont val="Calibri"/>
        <family val="2"/>
        <scheme val="minor"/>
      </rPr>
      <t>Input fields in Grey</t>
    </r>
  </si>
  <si>
    <t>1. Determine the average daily power consumption both at anchor and on passage.</t>
  </si>
  <si>
    <t>2. Configure the solar system (battery and solar panel inefficiencies are considered).</t>
  </si>
  <si>
    <t>Note: This methodology does not take into</t>
  </si>
  <si>
    <t>consideration power generation from other sources</t>
  </si>
  <si>
    <t>such as engine alternator, generator, wind generator,</t>
  </si>
  <si>
    <t>fuel cell or shore power.</t>
  </si>
  <si>
    <t xml:space="preserve">Battery Charge Inefficiency Factor </t>
  </si>
  <si>
    <t>Scenario 2 - Based on Days of Reserve Capacity (no solar)</t>
  </si>
  <si>
    <t>*6*  Useable battery capacity - Lead Acid ≈ 50%, AGM ≈ 60%,  LiFePO4 ≈ 95%</t>
  </si>
  <si>
    <t>*3*  5 hours avg. is a good estimate for horizontal panels, 7 for panels with tilt &amp; rotate</t>
  </si>
  <si>
    <t>*2*  Windlass is often not considered because the engine alternator is running when used</t>
  </si>
  <si>
    <t>Scenario 1 - Based on Cloudy Days - with Solar</t>
  </si>
  <si>
    <t>Rated Battery Capacity (Ah)</t>
  </si>
  <si>
    <t>Number of Batteries Required (in parallel)</t>
  </si>
  <si>
    <t>Rated Battery Capacity Required (AH)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</si>
</sst>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2" borderId="2" xfId="0" applyFont="1" applyFill="1" applyBorder="1"/>
    <xf numFmtId="0" fontId="0" fillId="2" borderId="2" xfId="0" applyFill="1" applyBorder="1"/>
    <xf numFmtId="0" fontId="4" fillId="0" borderId="0" xfId="0" applyFont="1" applyBorder="1"/>
    <xf numFmtId="0" fontId="6" fillId="2" borderId="2" xfId="0" applyFont="1" applyFill="1" applyBorder="1"/>
    <xf numFmtId="0" fontId="5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166" fontId="3" fillId="0" borderId="0" xfId="1" applyNumberFormat="1" applyFont="1" applyBorder="1"/>
    <xf numFmtId="166" fontId="3" fillId="0" borderId="7" xfId="1" applyNumberFormat="1" applyFont="1" applyBorder="1"/>
    <xf numFmtId="166" fontId="4" fillId="0" borderId="1" xfId="1" applyNumberFormat="1" applyFont="1" applyBorder="1"/>
    <xf numFmtId="166" fontId="4" fillId="0" borderId="9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166" fontId="3" fillId="2" borderId="2" xfId="1" applyNumberFormat="1" applyFont="1" applyFill="1" applyBorder="1"/>
    <xf numFmtId="9" fontId="3" fillId="2" borderId="2" xfId="2" applyFont="1" applyFill="1" applyBorder="1"/>
    <xf numFmtId="165" fontId="3" fillId="2" borderId="2" xfId="1" applyNumberFormat="1" applyFont="1" applyFill="1" applyBorder="1"/>
    <xf numFmtId="165" fontId="7" fillId="0" borderId="1" xfId="1" applyNumberFormat="1" applyFont="1" applyBorder="1"/>
    <xf numFmtId="165" fontId="4" fillId="0" borderId="9" xfId="1" applyNumberFormat="1" applyFont="1" applyBorder="1"/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4" fillId="0" borderId="7" xfId="0" applyNumberFormat="1" applyFont="1" applyBorder="1"/>
    <xf numFmtId="164" fontId="3" fillId="0" borderId="0" xfId="0" applyNumberFormat="1" applyFont="1" applyBorder="1"/>
    <xf numFmtId="164" fontId="3" fillId="0" borderId="7" xfId="0" applyNumberFormat="1" applyFont="1" applyBorder="1"/>
    <xf numFmtId="0" fontId="0" fillId="0" borderId="1" xfId="0" applyBorder="1"/>
    <xf numFmtId="9" fontId="0" fillId="2" borderId="2" xfId="2" applyFont="1" applyFill="1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8" fillId="0" borderId="6" xfId="0" applyFont="1" applyBorder="1"/>
    <xf numFmtId="165" fontId="0" fillId="0" borderId="0" xfId="0" applyNumberFormat="1" applyBorder="1"/>
    <xf numFmtId="165" fontId="0" fillId="0" borderId="7" xfId="0" applyNumberFormat="1" applyBorder="1"/>
    <xf numFmtId="0" fontId="5" fillId="0" borderId="3" xfId="0" applyFont="1" applyFill="1" applyBorder="1"/>
    <xf numFmtId="0" fontId="5" fillId="0" borderId="6" xfId="0" applyFont="1" applyFill="1" applyBorder="1"/>
    <xf numFmtId="165" fontId="8" fillId="0" borderId="0" xfId="0" applyNumberFormat="1" applyFont="1" applyBorder="1"/>
    <xf numFmtId="165" fontId="8" fillId="0" borderId="7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164" fontId="8" fillId="0" borderId="0" xfId="0" applyNumberFormat="1" applyFont="1" applyBorder="1"/>
    <xf numFmtId="164" fontId="8" fillId="0" borderId="7" xfId="0" applyNumberFormat="1" applyFont="1" applyBorder="1"/>
    <xf numFmtId="43" fontId="3" fillId="0" borderId="7" xfId="0" applyNumberFormat="1" applyFont="1" applyBorder="1"/>
    <xf numFmtId="43" fontId="3" fillId="0" borderId="0" xfId="0" applyNumberFormat="1" applyFont="1" applyBorder="1"/>
    <xf numFmtId="0" fontId="5" fillId="0" borderId="6" xfId="0" applyFont="1" applyBorder="1"/>
    <xf numFmtId="0" fontId="4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4" fillId="0" borderId="10" xfId="0" applyFont="1" applyBorder="1"/>
    <xf numFmtId="0" fontId="3" fillId="0" borderId="14" xfId="0" applyFont="1" applyBorder="1"/>
    <xf numFmtId="164" fontId="4" fillId="0" borderId="10" xfId="0" applyNumberFormat="1" applyFont="1" applyBorder="1"/>
    <xf numFmtId="164" fontId="3" fillId="0" borderId="14" xfId="0" applyNumberFormat="1" applyFont="1" applyBorder="1"/>
    <xf numFmtId="0" fontId="3" fillId="0" borderId="0" xfId="0" quotePrefix="1" applyFont="1" applyBorder="1"/>
    <xf numFmtId="0" fontId="4" fillId="0" borderId="1" xfId="0" applyFont="1" applyBorder="1"/>
    <xf numFmtId="165" fontId="4" fillId="0" borderId="1" xfId="1" applyNumberFormat="1" applyFont="1" applyBorder="1" applyAlignment="1">
      <alignment horizontal="left" indent="1"/>
    </xf>
    <xf numFmtId="0" fontId="3" fillId="0" borderId="1" xfId="0" applyFont="1" applyFill="1" applyBorder="1"/>
    <xf numFmtId="165" fontId="4" fillId="0" borderId="1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0" fontId="3" fillId="0" borderId="0" xfId="0" applyFont="1" applyAlignment="1">
      <alignment wrapText="1"/>
    </xf>
    <xf numFmtId="0" fontId="3" fillId="0" borderId="3" xfId="0" applyFont="1" applyBorder="1"/>
    <xf numFmtId="0" fontId="4" fillId="0" borderId="5" xfId="0" applyFont="1" applyBorder="1"/>
    <xf numFmtId="0" fontId="0" fillId="0" borderId="9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7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32</xdr:row>
      <xdr:rowOff>190500</xdr:rowOff>
    </xdr:from>
    <xdr:to>
      <xdr:col>5</xdr:col>
      <xdr:colOff>0</xdr:colOff>
      <xdr:row>37</xdr:row>
      <xdr:rowOff>114300</xdr:rowOff>
    </xdr:to>
    <xdr:sp macro="" textlink="">
      <xdr:nvSpPr>
        <xdr:cNvPr id="2" name="TextBox 9">
          <a:extLst>
            <a:ext uri="{FF2B5EF4-FFF2-40B4-BE49-F238E27FC236}">
              <a16:creationId xmlns:a16="http://schemas.microsoft.com/office/drawing/2014/main" id="{BA0A40C6-5757-4922-B936-6392EB206A71}"/>
            </a:ext>
          </a:extLst>
        </xdr:cNvPr>
        <xdr:cNvSpPr txBox="1"/>
      </xdr:nvSpPr>
      <xdr:spPr>
        <a:xfrm>
          <a:off x="356235" y="17305020"/>
          <a:ext cx="3792855" cy="9144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buAutoNum type="arabicPeriod"/>
          </a:pPr>
          <a:r>
            <a:rPr lang="en-US" sz="1400"/>
            <a:t>Determine your daily power consumption</a:t>
          </a:r>
        </a:p>
        <a:p>
          <a:pPr marL="342900" indent="-342900">
            <a:buAutoNum type="arabicPeriod"/>
          </a:pPr>
          <a:r>
            <a:rPr lang="en-US" sz="1400"/>
            <a:t>Assess your battery capacity</a:t>
          </a:r>
        </a:p>
        <a:p>
          <a:pPr marL="342900" indent="-342900">
            <a:buAutoNum type="arabicPeriod"/>
          </a:pPr>
          <a:r>
            <a:rPr lang="en-US" sz="1400"/>
            <a:t>Calculate solar capacity required</a:t>
          </a:r>
        </a:p>
        <a:p>
          <a:pPr marL="342900" indent="-342900">
            <a:buAutoNum type="arabicPeriod"/>
          </a:pPr>
          <a:r>
            <a:rPr lang="en-US" sz="1400"/>
            <a:t>Select solar panel(s) and controller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abSelected="1" workbookViewId="0">
      <selection activeCell="K36" sqref="K36"/>
    </sheetView>
  </sheetViews>
  <sheetFormatPr defaultRowHeight="14.4" x14ac:dyDescent="0.55000000000000004"/>
  <cols>
    <col min="1" max="1" width="0.83984375" customWidth="1"/>
    <col min="2" max="2" width="26.68359375" customWidth="1"/>
    <col min="3" max="3" width="7.26171875" customWidth="1"/>
    <col min="4" max="4" width="10.68359375" customWidth="1"/>
    <col min="5" max="5" width="11.83984375" customWidth="1"/>
    <col min="6" max="6" width="11.62890625" customWidth="1"/>
    <col min="7" max="7" width="11.3125" customWidth="1"/>
    <col min="8" max="8" width="0.68359375" customWidth="1"/>
    <col min="9" max="9" width="45.68359375" customWidth="1"/>
    <col min="10" max="10" width="9.68359375" customWidth="1"/>
    <col min="11" max="11" width="11.62890625" customWidth="1"/>
    <col min="12" max="12" width="13.3671875" customWidth="1"/>
  </cols>
  <sheetData>
    <row r="1" spans="2:12" ht="18.3" x14ac:dyDescent="0.7">
      <c r="B1" s="33" t="s">
        <v>104</v>
      </c>
      <c r="K1" s="5"/>
    </row>
    <row r="2" spans="2:12" s="1" customFormat="1" ht="15.6" x14ac:dyDescent="0.6">
      <c r="B2" s="2"/>
    </row>
    <row r="3" spans="2:12" s="1" customFormat="1" ht="20.399999999999999" x14ac:dyDescent="0.75">
      <c r="B3" s="8" t="s">
        <v>38</v>
      </c>
      <c r="C3" s="9"/>
      <c r="D3" s="9"/>
      <c r="E3" s="9"/>
      <c r="F3" s="20"/>
      <c r="G3" s="10"/>
      <c r="I3" s="8" t="s">
        <v>95</v>
      </c>
      <c r="J3" s="20"/>
      <c r="K3" s="55" t="s">
        <v>92</v>
      </c>
      <c r="L3" s="56" t="s">
        <v>93</v>
      </c>
    </row>
    <row r="4" spans="2:12" s="1" customFormat="1" ht="15.6" x14ac:dyDescent="0.6">
      <c r="B4" s="11"/>
      <c r="C4" s="12"/>
      <c r="D4" s="12"/>
      <c r="E4" s="12"/>
      <c r="F4" s="12"/>
      <c r="G4" s="13"/>
      <c r="I4" s="17" t="s">
        <v>80</v>
      </c>
      <c r="J4" s="7">
        <v>5</v>
      </c>
      <c r="K4" s="68" t="s">
        <v>86</v>
      </c>
      <c r="L4" s="13"/>
    </row>
    <row r="5" spans="2:12" s="1" customFormat="1" ht="15.6" x14ac:dyDescent="0.6">
      <c r="B5" s="14" t="s">
        <v>58</v>
      </c>
      <c r="C5" s="15" t="s">
        <v>10</v>
      </c>
      <c r="D5" s="15" t="s">
        <v>60</v>
      </c>
      <c r="E5" s="15" t="s">
        <v>60</v>
      </c>
      <c r="F5" s="15" t="s">
        <v>84</v>
      </c>
      <c r="G5" s="16" t="s">
        <v>11</v>
      </c>
      <c r="I5" s="17" t="s">
        <v>111</v>
      </c>
      <c r="J5" s="4">
        <v>1.2</v>
      </c>
      <c r="K5" s="68" t="s">
        <v>87</v>
      </c>
      <c r="L5" s="61"/>
    </row>
    <row r="6" spans="2:12" s="1" customFormat="1" ht="15.6" x14ac:dyDescent="0.6">
      <c r="B6" s="14" t="s">
        <v>71</v>
      </c>
      <c r="C6" s="15"/>
      <c r="D6" s="38" t="s">
        <v>92</v>
      </c>
      <c r="E6" s="38" t="s">
        <v>93</v>
      </c>
      <c r="F6" s="38" t="s">
        <v>92</v>
      </c>
      <c r="G6" s="86" t="s">
        <v>93</v>
      </c>
      <c r="I6" s="19" t="s">
        <v>83</v>
      </c>
      <c r="J6" s="74"/>
      <c r="K6" s="75">
        <f>(F33/J4)*J5</f>
        <v>254.76</v>
      </c>
      <c r="L6" s="32">
        <f>G33/J4*J5</f>
        <v>551.47200000000009</v>
      </c>
    </row>
    <row r="7" spans="2:12" s="1" customFormat="1" ht="15.6" x14ac:dyDescent="0.6">
      <c r="B7" s="64" t="s">
        <v>0</v>
      </c>
      <c r="C7" s="4">
        <v>5</v>
      </c>
      <c r="D7" s="4">
        <v>10</v>
      </c>
      <c r="E7" s="4">
        <v>10</v>
      </c>
      <c r="F7" s="57">
        <f>D7*C7</f>
        <v>50</v>
      </c>
      <c r="G7" s="57">
        <f>E7*C7</f>
        <v>50</v>
      </c>
    </row>
    <row r="8" spans="2:12" s="1" customFormat="1" ht="18.3" x14ac:dyDescent="0.7">
      <c r="B8" s="64" t="s">
        <v>6</v>
      </c>
      <c r="C8" s="4">
        <v>4</v>
      </c>
      <c r="D8" s="4"/>
      <c r="E8" s="4">
        <v>4</v>
      </c>
      <c r="F8" s="57">
        <f t="shared" ref="F8:F19" si="0">D8*C8</f>
        <v>0</v>
      </c>
      <c r="G8" s="57">
        <f t="shared" ref="G8:G19" si="1">E8*C8</f>
        <v>16</v>
      </c>
      <c r="I8" s="8" t="s">
        <v>94</v>
      </c>
      <c r="J8" s="20"/>
      <c r="K8" s="20"/>
      <c r="L8" s="21"/>
    </row>
    <row r="9" spans="2:12" s="1" customFormat="1" ht="15.6" x14ac:dyDescent="0.6">
      <c r="B9" s="64" t="s">
        <v>1</v>
      </c>
      <c r="C9" s="4">
        <v>4</v>
      </c>
      <c r="D9" s="4">
        <v>1</v>
      </c>
      <c r="E9" s="4">
        <v>10</v>
      </c>
      <c r="F9" s="57">
        <f t="shared" si="0"/>
        <v>4</v>
      </c>
      <c r="G9" s="57">
        <f t="shared" si="1"/>
        <v>40</v>
      </c>
      <c r="I9" s="48" t="s">
        <v>73</v>
      </c>
      <c r="J9" s="5">
        <v>130</v>
      </c>
      <c r="K9" s="46"/>
      <c r="L9" s="47"/>
    </row>
    <row r="10" spans="2:12" s="1" customFormat="1" ht="15.6" x14ac:dyDescent="0.6">
      <c r="B10" s="64" t="s">
        <v>2</v>
      </c>
      <c r="C10" s="4">
        <v>4</v>
      </c>
      <c r="D10" s="4"/>
      <c r="E10" s="4">
        <v>10</v>
      </c>
      <c r="F10" s="57">
        <f t="shared" si="0"/>
        <v>0</v>
      </c>
      <c r="G10" s="57">
        <f t="shared" si="1"/>
        <v>40</v>
      </c>
      <c r="I10" s="48" t="s">
        <v>67</v>
      </c>
      <c r="J10" s="46"/>
      <c r="K10" s="59">
        <f>K6/(0.9*J9)</f>
        <v>2.1774358974358972</v>
      </c>
      <c r="L10" s="60">
        <f>L6/(0.9*J9)</f>
        <v>4.7134358974358985</v>
      </c>
    </row>
    <row r="11" spans="2:12" s="1" customFormat="1" ht="15.6" x14ac:dyDescent="0.6">
      <c r="B11" s="64" t="s">
        <v>9</v>
      </c>
      <c r="C11" s="4">
        <v>1</v>
      </c>
      <c r="D11" s="4">
        <v>4</v>
      </c>
      <c r="E11" s="4"/>
      <c r="F11" s="57">
        <f t="shared" si="0"/>
        <v>4</v>
      </c>
      <c r="G11" s="57">
        <f t="shared" si="1"/>
        <v>0</v>
      </c>
      <c r="I11" s="17" t="s">
        <v>74</v>
      </c>
      <c r="J11" s="4">
        <v>3</v>
      </c>
      <c r="K11" s="12"/>
      <c r="L11" s="61"/>
    </row>
    <row r="12" spans="2:12" s="1" customFormat="1" ht="15.6" x14ac:dyDescent="0.6">
      <c r="B12" s="64" t="s">
        <v>3</v>
      </c>
      <c r="C12" s="4">
        <v>0.2</v>
      </c>
      <c r="D12" s="4">
        <v>10</v>
      </c>
      <c r="E12" s="4">
        <v>10</v>
      </c>
      <c r="F12" s="57">
        <f t="shared" si="0"/>
        <v>2</v>
      </c>
      <c r="G12" s="57">
        <f t="shared" si="1"/>
        <v>2</v>
      </c>
      <c r="I12" s="17" t="s">
        <v>100</v>
      </c>
      <c r="J12" s="79">
        <f>J11*J9/130*10</f>
        <v>30</v>
      </c>
      <c r="K12" s="12"/>
      <c r="L12" s="13"/>
    </row>
    <row r="13" spans="2:12" s="1" customFormat="1" ht="15.6" x14ac:dyDescent="0.6">
      <c r="B13" s="64" t="s">
        <v>4</v>
      </c>
      <c r="C13" s="4">
        <v>1</v>
      </c>
      <c r="D13" s="4">
        <v>3</v>
      </c>
      <c r="E13" s="4">
        <v>3</v>
      </c>
      <c r="F13" s="57">
        <f t="shared" si="0"/>
        <v>3</v>
      </c>
      <c r="G13" s="57">
        <f t="shared" si="1"/>
        <v>3</v>
      </c>
      <c r="I13" s="11"/>
      <c r="J13" s="12"/>
      <c r="K13" s="12"/>
      <c r="L13" s="13"/>
    </row>
    <row r="14" spans="2:12" s="1" customFormat="1" ht="15.6" x14ac:dyDescent="0.6">
      <c r="B14" s="64" t="s">
        <v>5</v>
      </c>
      <c r="C14" s="4">
        <v>0.5</v>
      </c>
      <c r="D14" s="4">
        <v>10</v>
      </c>
      <c r="E14" s="4">
        <v>10</v>
      </c>
      <c r="F14" s="57">
        <f t="shared" si="0"/>
        <v>5</v>
      </c>
      <c r="G14" s="57">
        <f t="shared" si="1"/>
        <v>5</v>
      </c>
      <c r="I14" s="17" t="s">
        <v>75</v>
      </c>
      <c r="J14" s="26">
        <f>(J9*J11*J4)*0.9</f>
        <v>1755</v>
      </c>
      <c r="K14" s="62"/>
      <c r="L14" s="13"/>
    </row>
    <row r="15" spans="2:12" s="1" customFormat="1" ht="15.6" x14ac:dyDescent="0.6">
      <c r="B15" s="64" t="s">
        <v>7</v>
      </c>
      <c r="C15" s="4">
        <v>1</v>
      </c>
      <c r="D15" s="4"/>
      <c r="E15" s="4">
        <v>8</v>
      </c>
      <c r="F15" s="57">
        <f t="shared" si="0"/>
        <v>0</v>
      </c>
      <c r="G15" s="57">
        <f t="shared" si="1"/>
        <v>8</v>
      </c>
      <c r="I15" s="17" t="s">
        <v>76</v>
      </c>
      <c r="J15" s="12"/>
      <c r="K15" s="26">
        <f>F33</f>
        <v>1061.5</v>
      </c>
      <c r="L15" s="27">
        <f>G33</f>
        <v>2297.8000000000002</v>
      </c>
    </row>
    <row r="16" spans="2:12" s="1" customFormat="1" ht="15.6" x14ac:dyDescent="0.6">
      <c r="B16" s="64" t="s">
        <v>8</v>
      </c>
      <c r="C16" s="4">
        <v>6</v>
      </c>
      <c r="D16" s="4">
        <v>0.25</v>
      </c>
      <c r="E16" s="4">
        <v>0.1</v>
      </c>
      <c r="F16" s="57">
        <f t="shared" si="0"/>
        <v>1.5</v>
      </c>
      <c r="G16" s="57">
        <f t="shared" si="1"/>
        <v>0.60000000000000009</v>
      </c>
      <c r="I16" s="17" t="s">
        <v>98</v>
      </c>
      <c r="J16" s="12"/>
      <c r="K16" s="26">
        <f>(J14-K15)</f>
        <v>693.5</v>
      </c>
      <c r="L16" s="27">
        <f>(J14-L15)</f>
        <v>-542.80000000000018</v>
      </c>
    </row>
    <row r="17" spans="2:12" s="1" customFormat="1" ht="15.6" x14ac:dyDescent="0.6">
      <c r="B17" s="64" t="s">
        <v>14</v>
      </c>
      <c r="C17" s="4">
        <v>1</v>
      </c>
      <c r="D17" s="4">
        <v>2</v>
      </c>
      <c r="E17" s="4">
        <v>2</v>
      </c>
      <c r="F17" s="57">
        <f t="shared" si="0"/>
        <v>2</v>
      </c>
      <c r="G17" s="57">
        <f t="shared" si="1"/>
        <v>2</v>
      </c>
      <c r="I17" s="11"/>
      <c r="J17" s="12"/>
      <c r="K17" s="12"/>
      <c r="L17" s="13"/>
    </row>
    <row r="18" spans="2:12" s="1" customFormat="1" ht="18.3" x14ac:dyDescent="0.7">
      <c r="B18" s="64" t="s">
        <v>16</v>
      </c>
      <c r="C18" s="4"/>
      <c r="D18" s="4"/>
      <c r="E18" s="4"/>
      <c r="F18" s="57">
        <f t="shared" si="0"/>
        <v>0</v>
      </c>
      <c r="G18" s="57">
        <f t="shared" si="1"/>
        <v>0</v>
      </c>
      <c r="I18" s="63" t="s">
        <v>63</v>
      </c>
      <c r="J18" s="46"/>
      <c r="K18" s="15"/>
      <c r="L18" s="16"/>
    </row>
    <row r="19" spans="2:12" s="1" customFormat="1" ht="15.9" thickBot="1" x14ac:dyDescent="0.65">
      <c r="B19" s="64" t="s">
        <v>16</v>
      </c>
      <c r="C19" s="4"/>
      <c r="D19" s="4"/>
      <c r="E19" s="4"/>
      <c r="F19" s="70">
        <f t="shared" si="0"/>
        <v>0</v>
      </c>
      <c r="G19" s="70">
        <f t="shared" si="1"/>
        <v>0</v>
      </c>
      <c r="I19" s="17" t="s">
        <v>64</v>
      </c>
      <c r="J19" s="29">
        <v>0.3</v>
      </c>
      <c r="K19" s="12" t="s">
        <v>88</v>
      </c>
      <c r="L19" s="61"/>
    </row>
    <row r="20" spans="2:12" s="1" customFormat="1" ht="15.6" x14ac:dyDescent="0.6">
      <c r="B20" s="65" t="s">
        <v>59</v>
      </c>
      <c r="C20" s="66"/>
      <c r="D20" s="66"/>
      <c r="E20" s="67"/>
      <c r="F20" s="69">
        <f>SUM(F7:F19)</f>
        <v>71.5</v>
      </c>
      <c r="G20" s="69">
        <f>SUM(G7:G19)</f>
        <v>166.6</v>
      </c>
      <c r="I20" s="17" t="s">
        <v>78</v>
      </c>
      <c r="J20" s="26">
        <f>J19*J14</f>
        <v>526.5</v>
      </c>
      <c r="K20" s="12"/>
      <c r="L20" s="61"/>
    </row>
    <row r="21" spans="2:12" s="1" customFormat="1" ht="15.6" x14ac:dyDescent="0.6">
      <c r="B21" s="11"/>
      <c r="C21" s="12"/>
      <c r="D21" s="12"/>
      <c r="E21" s="12"/>
      <c r="F21" s="12"/>
      <c r="G21" s="13"/>
      <c r="I21" s="17" t="s">
        <v>79</v>
      </c>
      <c r="J21" s="12"/>
      <c r="K21" s="26">
        <f>K15-J20</f>
        <v>535</v>
      </c>
      <c r="L21" s="27">
        <f>L15-J20</f>
        <v>1771.3000000000002</v>
      </c>
    </row>
    <row r="22" spans="2:12" s="1" customFormat="1" ht="15.6" x14ac:dyDescent="0.6">
      <c r="B22" s="17" t="s">
        <v>81</v>
      </c>
      <c r="C22" s="12"/>
      <c r="D22" s="12"/>
      <c r="E22" s="12"/>
      <c r="F22" s="12"/>
      <c r="G22" s="13"/>
      <c r="I22" s="17" t="s">
        <v>99</v>
      </c>
      <c r="J22" s="4">
        <v>2</v>
      </c>
      <c r="K22" s="12"/>
      <c r="L22" s="13"/>
    </row>
    <row r="23" spans="2:12" s="1" customFormat="1" ht="15.6" x14ac:dyDescent="0.6">
      <c r="B23" s="64" t="s">
        <v>72</v>
      </c>
      <c r="C23" s="4">
        <v>1100</v>
      </c>
      <c r="D23" s="4">
        <v>0.1</v>
      </c>
      <c r="E23" s="4">
        <v>0.1</v>
      </c>
      <c r="F23" s="58">
        <f>C23/$E$31*D23*1.2</f>
        <v>10.153846153846153</v>
      </c>
      <c r="G23" s="58">
        <f>C23/$E$31*E23*1.2</f>
        <v>10.153846153846153</v>
      </c>
      <c r="I23" s="19" t="s">
        <v>77</v>
      </c>
      <c r="J23" s="76"/>
      <c r="K23" s="77">
        <f>IF(K16&gt;0,J22*K21/K16,0)</f>
        <v>1.5428983417447728</v>
      </c>
      <c r="L23" s="78">
        <f>IF(L16&gt;0,J22*L21/L16,0)</f>
        <v>0</v>
      </c>
    </row>
    <row r="24" spans="2:12" s="1" customFormat="1" ht="15.6" x14ac:dyDescent="0.6">
      <c r="B24" s="64" t="s">
        <v>16</v>
      </c>
      <c r="C24" s="4"/>
      <c r="D24" s="4"/>
      <c r="E24" s="4"/>
      <c r="F24" s="58">
        <f>C24/$E$31*D24*1.2</f>
        <v>0</v>
      </c>
      <c r="G24" s="58">
        <f>C24/$E$31*E24*1.2</f>
        <v>0</v>
      </c>
    </row>
    <row r="25" spans="2:12" s="1" customFormat="1" ht="18.3" x14ac:dyDescent="0.7">
      <c r="B25" s="64" t="s">
        <v>16</v>
      </c>
      <c r="C25" s="4"/>
      <c r="D25" s="4"/>
      <c r="E25" s="4"/>
      <c r="F25" s="58">
        <f>C25/$E$31*D25*1.2</f>
        <v>0</v>
      </c>
      <c r="G25" s="58">
        <f>C25/$E$31*E25*1.2</f>
        <v>0</v>
      </c>
      <c r="I25" s="51" t="s">
        <v>68</v>
      </c>
      <c r="J25" s="45"/>
      <c r="K25" s="55" t="s">
        <v>82</v>
      </c>
      <c r="L25" s="56" t="s">
        <v>82</v>
      </c>
    </row>
    <row r="26" spans="2:12" s="1" customFormat="1" ht="18.600000000000001" thickBot="1" x14ac:dyDescent="0.75">
      <c r="B26" s="64" t="s">
        <v>85</v>
      </c>
      <c r="C26" s="4"/>
      <c r="D26" s="4"/>
      <c r="E26" s="4"/>
      <c r="F26" s="72">
        <f>C26/$E$31*D26*1.2</f>
        <v>0</v>
      </c>
      <c r="G26" s="72">
        <f>C26/$E$31*E26*1.2</f>
        <v>0</v>
      </c>
      <c r="I26" s="52"/>
      <c r="J26" s="46"/>
      <c r="K26" s="15" t="s">
        <v>12</v>
      </c>
      <c r="L26" s="16" t="s">
        <v>13</v>
      </c>
    </row>
    <row r="27" spans="2:12" s="1" customFormat="1" ht="15.6" x14ac:dyDescent="0.6">
      <c r="B27" s="65" t="s">
        <v>59</v>
      </c>
      <c r="C27" s="66"/>
      <c r="D27" s="66"/>
      <c r="E27" s="67"/>
      <c r="F27" s="71">
        <f>SUM(F23:F26)</f>
        <v>10.153846153846153</v>
      </c>
      <c r="G27" s="71">
        <f>SUM(G23:G26)</f>
        <v>10.153846153846153</v>
      </c>
      <c r="I27" s="48" t="s">
        <v>116</v>
      </c>
      <c r="J27" s="46"/>
      <c r="K27" s="46"/>
      <c r="L27" s="47"/>
    </row>
    <row r="28" spans="2:12" s="1" customFormat="1" ht="15.6" x14ac:dyDescent="0.6">
      <c r="B28" s="11"/>
      <c r="C28" s="12"/>
      <c r="D28" s="12"/>
      <c r="E28" s="12"/>
      <c r="F28" s="41"/>
      <c r="G28" s="42"/>
      <c r="I28" s="48" t="s">
        <v>65</v>
      </c>
      <c r="J28" s="46"/>
      <c r="K28" s="49">
        <f>(K21*J22)/E31</f>
        <v>82.307692307692307</v>
      </c>
      <c r="L28" s="50">
        <f>L21*J22/E31</f>
        <v>272.50769230769231</v>
      </c>
    </row>
    <row r="29" spans="2:12" s="1" customFormat="1" ht="15.6" x14ac:dyDescent="0.6">
      <c r="B29" s="17" t="s">
        <v>17</v>
      </c>
      <c r="C29" s="12"/>
      <c r="D29" s="12"/>
      <c r="E29" s="12"/>
      <c r="F29" s="39">
        <f>F27+F20</f>
        <v>81.65384615384616</v>
      </c>
      <c r="G29" s="40">
        <f>G27+G20</f>
        <v>176.75384615384615</v>
      </c>
      <c r="I29" s="48" t="s">
        <v>69</v>
      </c>
      <c r="J29" s="44">
        <v>0.5</v>
      </c>
      <c r="K29" s="49" t="s">
        <v>89</v>
      </c>
      <c r="L29" s="50"/>
    </row>
    <row r="30" spans="2:12" s="1" customFormat="1" ht="15.6" x14ac:dyDescent="0.6">
      <c r="B30" s="17"/>
      <c r="C30" s="12"/>
      <c r="D30" s="12"/>
      <c r="E30" s="12"/>
      <c r="F30" s="6"/>
      <c r="G30" s="18"/>
      <c r="I30" s="48" t="s">
        <v>119</v>
      </c>
      <c r="J30" s="46"/>
      <c r="K30" s="53">
        <f>K28/J29</f>
        <v>164.61538461538461</v>
      </c>
      <c r="L30" s="54">
        <f>L28/J29</f>
        <v>545.01538461538462</v>
      </c>
    </row>
    <row r="31" spans="2:12" s="1" customFormat="1" ht="15.6" x14ac:dyDescent="0.6">
      <c r="B31" s="17" t="s">
        <v>37</v>
      </c>
      <c r="C31" s="12"/>
      <c r="D31" s="12"/>
      <c r="E31" s="4">
        <v>13</v>
      </c>
      <c r="F31" s="12"/>
      <c r="G31" s="13"/>
      <c r="I31" s="17" t="s">
        <v>117</v>
      </c>
      <c r="J31" s="4">
        <v>120</v>
      </c>
      <c r="K31" s="12"/>
      <c r="L31" s="13"/>
    </row>
    <row r="32" spans="2:12" s="1" customFormat="1" ht="15.6" x14ac:dyDescent="0.6">
      <c r="B32" s="11"/>
      <c r="C32" s="12"/>
      <c r="D32" s="12"/>
      <c r="E32" s="12"/>
      <c r="F32" s="12"/>
      <c r="G32" s="13"/>
      <c r="I32" s="17" t="s">
        <v>118</v>
      </c>
      <c r="J32" s="12"/>
      <c r="K32" s="90">
        <f>K30/J31</f>
        <v>1.3717948717948718</v>
      </c>
      <c r="L32" s="91">
        <f>L30/J31</f>
        <v>4.5417948717948722</v>
      </c>
    </row>
    <row r="33" spans="2:12" s="1" customFormat="1" ht="15.6" x14ac:dyDescent="0.6">
      <c r="B33" s="19" t="s">
        <v>66</v>
      </c>
      <c r="C33" s="3"/>
      <c r="D33" s="3"/>
      <c r="E33" s="3"/>
      <c r="F33" s="31">
        <f>F29*E31</f>
        <v>1061.5</v>
      </c>
      <c r="G33" s="32">
        <f>G29*E31</f>
        <v>2297.8000000000002</v>
      </c>
      <c r="I33" s="11"/>
      <c r="J33" s="12"/>
      <c r="K33" s="12"/>
      <c r="L33" s="13"/>
    </row>
    <row r="34" spans="2:12" s="1" customFormat="1" ht="15.6" x14ac:dyDescent="0.6">
      <c r="B34" s="12" t="s">
        <v>97</v>
      </c>
      <c r="C34" s="12"/>
      <c r="D34" s="12"/>
      <c r="E34" s="12"/>
      <c r="F34" s="12"/>
      <c r="G34" s="12"/>
      <c r="I34" s="48" t="s">
        <v>112</v>
      </c>
      <c r="J34" s="46"/>
      <c r="K34" s="46"/>
      <c r="L34" s="50"/>
    </row>
    <row r="35" spans="2:12" s="1" customFormat="1" ht="15.6" x14ac:dyDescent="0.6">
      <c r="B35" s="12" t="s">
        <v>115</v>
      </c>
      <c r="C35" s="12"/>
      <c r="D35" s="12"/>
      <c r="E35" s="12"/>
      <c r="F35" s="12"/>
      <c r="G35" s="12"/>
      <c r="I35" s="48" t="s">
        <v>70</v>
      </c>
      <c r="J35" s="5">
        <v>2</v>
      </c>
      <c r="K35" s="12"/>
      <c r="L35" s="47"/>
    </row>
    <row r="36" spans="2:12" s="1" customFormat="1" ht="15.6" x14ac:dyDescent="0.6">
      <c r="B36" s="12" t="s">
        <v>114</v>
      </c>
      <c r="I36" s="48" t="s">
        <v>69</v>
      </c>
      <c r="J36" s="44">
        <v>0.5</v>
      </c>
      <c r="K36" s="46"/>
      <c r="L36" s="47"/>
    </row>
    <row r="37" spans="2:12" s="1" customFormat="1" ht="15.6" x14ac:dyDescent="0.6">
      <c r="B37" s="12" t="s">
        <v>90</v>
      </c>
      <c r="I37" s="48" t="s">
        <v>119</v>
      </c>
      <c r="J37" s="46"/>
      <c r="K37" s="59">
        <f>F29/J36*J35</f>
        <v>326.61538461538464</v>
      </c>
      <c r="L37" s="60">
        <f>G29/J36*J35</f>
        <v>707.01538461538462</v>
      </c>
    </row>
    <row r="38" spans="2:12" s="1" customFormat="1" ht="15.6" x14ac:dyDescent="0.6">
      <c r="B38" s="73" t="s">
        <v>91</v>
      </c>
      <c r="I38" s="17" t="s">
        <v>117</v>
      </c>
      <c r="J38" s="4">
        <v>120</v>
      </c>
      <c r="K38" s="12"/>
      <c r="L38" s="13"/>
    </row>
    <row r="39" spans="2:12" s="1" customFormat="1" ht="15.6" x14ac:dyDescent="0.6">
      <c r="B39" s="1" t="s">
        <v>96</v>
      </c>
      <c r="I39" s="19" t="s">
        <v>118</v>
      </c>
      <c r="J39" s="3"/>
      <c r="K39" s="89">
        <f>K37/J38</f>
        <v>2.7217948717948719</v>
      </c>
      <c r="L39" s="32">
        <f>L37/J38</f>
        <v>5.8917948717948718</v>
      </c>
    </row>
    <row r="40" spans="2:12" s="1" customFormat="1" ht="15.6" x14ac:dyDescent="0.6">
      <c r="B40" s="1" t="s">
        <v>113</v>
      </c>
    </row>
    <row r="41" spans="2:12" s="1" customFormat="1" ht="15.6" x14ac:dyDescent="0.6"/>
    <row r="42" spans="2:12" ht="15.6" x14ac:dyDescent="0.6">
      <c r="B42" s="81" t="s">
        <v>101</v>
      </c>
      <c r="C42" s="45"/>
      <c r="D42" s="45"/>
      <c r="E42" s="45"/>
      <c r="F42" s="45"/>
      <c r="G42" s="82"/>
      <c r="H42" s="2"/>
      <c r="I42" s="84" t="s">
        <v>107</v>
      </c>
    </row>
    <row r="43" spans="2:12" ht="15.6" x14ac:dyDescent="0.6">
      <c r="B43" s="11" t="s">
        <v>105</v>
      </c>
      <c r="C43" s="46"/>
      <c r="D43" s="46"/>
      <c r="E43" s="46"/>
      <c r="F43" s="46"/>
      <c r="G43" s="13"/>
      <c r="H43" s="1"/>
      <c r="I43" s="87" t="s">
        <v>108</v>
      </c>
    </row>
    <row r="44" spans="2:12" ht="15.6" x14ac:dyDescent="0.6">
      <c r="B44" s="11" t="s">
        <v>106</v>
      </c>
      <c r="C44" s="46"/>
      <c r="D44" s="46"/>
      <c r="E44" s="46"/>
      <c r="F44" s="46"/>
      <c r="G44" s="47"/>
      <c r="I44" s="85" t="s">
        <v>109</v>
      </c>
      <c r="L44" s="36" t="s">
        <v>55</v>
      </c>
    </row>
    <row r="45" spans="2:12" ht="15.6" x14ac:dyDescent="0.6">
      <c r="B45" s="11" t="s">
        <v>103</v>
      </c>
      <c r="C45" s="46"/>
      <c r="D45" s="46"/>
      <c r="E45" s="46"/>
      <c r="F45" s="46"/>
      <c r="G45" s="47"/>
      <c r="I45" s="88" t="s">
        <v>110</v>
      </c>
      <c r="L45" s="37" t="s">
        <v>56</v>
      </c>
    </row>
    <row r="46" spans="2:12" ht="15.6" x14ac:dyDescent="0.6">
      <c r="B46" s="34" t="s">
        <v>102</v>
      </c>
      <c r="C46" s="43"/>
      <c r="D46" s="43"/>
      <c r="E46" s="43"/>
      <c r="F46" s="43"/>
      <c r="G46" s="83"/>
      <c r="L46" s="37" t="s">
        <v>57</v>
      </c>
    </row>
    <row r="48" spans="2:12" ht="15.6" x14ac:dyDescent="0.6">
      <c r="I48" s="80"/>
    </row>
  </sheetData>
  <pageMargins left="0.7" right="0.7" top="0.75" bottom="0.75" header="0.3" footer="0.3"/>
  <pageSetup scale="6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3"/>
  <sheetViews>
    <sheetView workbookViewId="0">
      <selection activeCell="D6" sqref="D6"/>
    </sheetView>
  </sheetViews>
  <sheetFormatPr defaultRowHeight="14.4" x14ac:dyDescent="0.55000000000000004"/>
  <cols>
    <col min="1" max="1" width="1.578125" customWidth="1"/>
    <col min="2" max="2" width="30.68359375" customWidth="1"/>
  </cols>
  <sheetData>
    <row r="3" spans="2:9" ht="18.3" x14ac:dyDescent="0.7">
      <c r="B3" s="8" t="s">
        <v>39</v>
      </c>
      <c r="C3" s="20"/>
      <c r="D3" s="20"/>
      <c r="E3" s="20"/>
      <c r="F3" s="21"/>
      <c r="G3" s="1"/>
      <c r="H3" s="1"/>
      <c r="I3" s="1"/>
    </row>
    <row r="4" spans="2:9" ht="15.6" x14ac:dyDescent="0.6">
      <c r="B4" s="11"/>
      <c r="C4" s="12"/>
      <c r="D4" s="12"/>
      <c r="E4" s="12"/>
      <c r="F4" s="13"/>
      <c r="G4" s="1"/>
      <c r="H4" s="1"/>
      <c r="I4" s="1"/>
    </row>
    <row r="5" spans="2:9" ht="15.6" x14ac:dyDescent="0.6">
      <c r="B5" s="11"/>
      <c r="C5" s="6"/>
      <c r="D5" s="6" t="s">
        <v>31</v>
      </c>
      <c r="E5" s="6"/>
      <c r="F5" s="18"/>
      <c r="G5" s="1"/>
      <c r="H5" s="1"/>
      <c r="I5" s="1"/>
    </row>
    <row r="6" spans="2:9" ht="15.6" x14ac:dyDescent="0.6">
      <c r="B6" s="11"/>
      <c r="C6" s="15" t="s">
        <v>32</v>
      </c>
      <c r="D6" s="15" t="s">
        <v>33</v>
      </c>
      <c r="E6" s="15" t="s">
        <v>34</v>
      </c>
      <c r="F6" s="16" t="s">
        <v>35</v>
      </c>
      <c r="G6" s="1"/>
      <c r="H6" s="1"/>
      <c r="I6" s="1"/>
    </row>
    <row r="7" spans="2:9" ht="15.6" x14ac:dyDescent="0.6">
      <c r="B7" s="11" t="s">
        <v>36</v>
      </c>
      <c r="C7" s="28">
        <v>30</v>
      </c>
      <c r="D7" s="28">
        <v>82</v>
      </c>
      <c r="E7" s="28">
        <v>82</v>
      </c>
      <c r="F7" s="28">
        <v>146</v>
      </c>
      <c r="G7" s="1"/>
      <c r="H7" s="1" t="s">
        <v>24</v>
      </c>
      <c r="I7" s="1"/>
    </row>
    <row r="8" spans="2:9" ht="15.6" x14ac:dyDescent="0.6">
      <c r="B8" s="11" t="s">
        <v>20</v>
      </c>
      <c r="C8" s="28">
        <v>1</v>
      </c>
      <c r="D8" s="28">
        <v>3</v>
      </c>
      <c r="E8" s="28">
        <v>3</v>
      </c>
      <c r="F8" s="28">
        <v>1</v>
      </c>
      <c r="G8" s="1"/>
      <c r="H8" s="1"/>
      <c r="I8" s="1"/>
    </row>
    <row r="9" spans="2:9" ht="15.6" x14ac:dyDescent="0.6">
      <c r="B9" s="11" t="s">
        <v>61</v>
      </c>
      <c r="C9" s="22">
        <f>C8*C7</f>
        <v>30</v>
      </c>
      <c r="D9" s="22">
        <f t="shared" ref="D9:F9" si="0">D8*D7</f>
        <v>246</v>
      </c>
      <c r="E9" s="22">
        <f>E8*E7</f>
        <v>246</v>
      </c>
      <c r="F9" s="23">
        <f t="shared" si="0"/>
        <v>146</v>
      </c>
      <c r="G9" s="1"/>
      <c r="H9" s="1"/>
      <c r="I9" s="1"/>
    </row>
    <row r="10" spans="2:9" ht="15.6" x14ac:dyDescent="0.6">
      <c r="B10" s="11"/>
      <c r="C10" s="22"/>
      <c r="D10" s="22"/>
      <c r="E10" s="22"/>
      <c r="F10" s="23"/>
      <c r="G10" s="1"/>
      <c r="H10" s="1"/>
      <c r="I10" s="1"/>
    </row>
    <row r="11" spans="2:9" ht="15.6" x14ac:dyDescent="0.6">
      <c r="B11" s="11" t="s">
        <v>21</v>
      </c>
      <c r="C11" s="28">
        <v>240</v>
      </c>
      <c r="D11" s="28">
        <v>240</v>
      </c>
      <c r="E11" s="28">
        <v>240</v>
      </c>
      <c r="F11" s="28">
        <v>240</v>
      </c>
      <c r="G11" s="1"/>
      <c r="H11" s="1" t="s">
        <v>25</v>
      </c>
      <c r="I11" s="1"/>
    </row>
    <row r="12" spans="2:9" ht="15.6" x14ac:dyDescent="0.6">
      <c r="B12" s="11" t="s">
        <v>22</v>
      </c>
      <c r="C12" s="29">
        <v>0</v>
      </c>
      <c r="D12" s="29">
        <v>0.4</v>
      </c>
      <c r="E12" s="29">
        <v>0</v>
      </c>
      <c r="F12" s="29">
        <v>0</v>
      </c>
      <c r="G12" s="1"/>
      <c r="H12" s="1" t="s">
        <v>26</v>
      </c>
      <c r="I12" s="1"/>
    </row>
    <row r="13" spans="2:9" ht="15.6" x14ac:dyDescent="0.6">
      <c r="B13" s="11" t="s">
        <v>23</v>
      </c>
      <c r="C13" s="22">
        <f>C12*C11</f>
        <v>0</v>
      </c>
      <c r="D13" s="22">
        <f t="shared" ref="D13:F13" si="1">D12*D11</f>
        <v>96</v>
      </c>
      <c r="E13" s="22">
        <f t="shared" si="1"/>
        <v>0</v>
      </c>
      <c r="F13" s="23">
        <f t="shared" si="1"/>
        <v>0</v>
      </c>
      <c r="G13" s="1"/>
      <c r="H13" s="1"/>
      <c r="I13" s="1"/>
    </row>
    <row r="14" spans="2:9" ht="15.6" x14ac:dyDescent="0.6">
      <c r="B14" s="11" t="s">
        <v>18</v>
      </c>
      <c r="C14" s="22">
        <f>C9-C13</f>
        <v>30</v>
      </c>
      <c r="D14" s="22">
        <f t="shared" ref="D14:F14" si="2">D9-D13</f>
        <v>150</v>
      </c>
      <c r="E14" s="22">
        <f t="shared" si="2"/>
        <v>246</v>
      </c>
      <c r="F14" s="23">
        <f t="shared" si="2"/>
        <v>146</v>
      </c>
      <c r="G14" s="1"/>
      <c r="H14" s="1" t="s">
        <v>27</v>
      </c>
      <c r="I14" s="1"/>
    </row>
    <row r="15" spans="2:9" ht="15.6" x14ac:dyDescent="0.6">
      <c r="B15" s="11" t="s">
        <v>19</v>
      </c>
      <c r="C15" s="22">
        <f>C14/C8</f>
        <v>30</v>
      </c>
      <c r="D15" s="22">
        <f t="shared" ref="D15:F15" si="3">D14/D8</f>
        <v>50</v>
      </c>
      <c r="E15" s="22">
        <f t="shared" si="3"/>
        <v>82</v>
      </c>
      <c r="F15" s="23">
        <f t="shared" si="3"/>
        <v>146</v>
      </c>
      <c r="G15" s="1"/>
      <c r="H15" s="1" t="s">
        <v>28</v>
      </c>
      <c r="I15" s="1"/>
    </row>
    <row r="16" spans="2:9" ht="15.6" x14ac:dyDescent="0.6">
      <c r="B16" s="11" t="s">
        <v>40</v>
      </c>
      <c r="C16" s="22" t="e">
        <f>C15*#REF!</f>
        <v>#REF!</v>
      </c>
      <c r="D16" s="22" t="e">
        <f>D15*#REF!</f>
        <v>#REF!</v>
      </c>
      <c r="E16" s="22" t="e">
        <f>E15*#REF!</f>
        <v>#REF!</v>
      </c>
      <c r="F16" s="23" t="e">
        <f>F15*#REF!</f>
        <v>#REF!</v>
      </c>
      <c r="G16" s="1"/>
      <c r="H16" s="1" t="s">
        <v>48</v>
      </c>
      <c r="I16" s="1"/>
    </row>
    <row r="17" spans="2:9" ht="15.6" x14ac:dyDescent="0.6">
      <c r="B17" s="11" t="s">
        <v>15</v>
      </c>
      <c r="C17" s="30">
        <v>5</v>
      </c>
      <c r="D17" s="30">
        <v>5</v>
      </c>
      <c r="E17" s="30">
        <v>5</v>
      </c>
      <c r="F17" s="30">
        <v>5</v>
      </c>
      <c r="G17" s="1"/>
      <c r="H17" s="1" t="s">
        <v>29</v>
      </c>
      <c r="I17" s="1"/>
    </row>
    <row r="18" spans="2:9" ht="15.6" x14ac:dyDescent="0.6">
      <c r="B18" s="11" t="s">
        <v>62</v>
      </c>
      <c r="C18" s="6" t="e">
        <f>C16/C17</f>
        <v>#REF!</v>
      </c>
      <c r="D18" s="6" t="e">
        <f>D16/D17</f>
        <v>#REF!</v>
      </c>
      <c r="E18" s="39" t="e">
        <f>E16/E17</f>
        <v>#REF!</v>
      </c>
      <c r="F18" s="18" t="e">
        <f>F16/F17</f>
        <v>#REF!</v>
      </c>
      <c r="G18" s="1"/>
      <c r="H18" s="1" t="s">
        <v>46</v>
      </c>
      <c r="I18" s="1"/>
    </row>
    <row r="19" spans="2:9" ht="15.6" x14ac:dyDescent="0.6">
      <c r="B19" s="11"/>
      <c r="C19" s="12"/>
      <c r="D19" s="12"/>
      <c r="E19" s="12"/>
      <c r="F19" s="13"/>
      <c r="G19" s="1"/>
      <c r="H19" s="1"/>
      <c r="I19" s="1"/>
    </row>
    <row r="20" spans="2:9" ht="15.6" x14ac:dyDescent="0.6">
      <c r="B20" s="11" t="s">
        <v>41</v>
      </c>
      <c r="C20" s="12"/>
      <c r="D20" s="12"/>
      <c r="E20" s="12"/>
      <c r="F20" s="13"/>
      <c r="G20" s="1"/>
      <c r="H20" s="1"/>
      <c r="I20" s="1"/>
    </row>
    <row r="21" spans="2:9" ht="15.6" x14ac:dyDescent="0.6">
      <c r="B21" s="17" t="s">
        <v>43</v>
      </c>
      <c r="C21" s="6" t="e">
        <f>C18*1.05</f>
        <v>#REF!</v>
      </c>
      <c r="D21" s="39" t="e">
        <f>D18*1.05</f>
        <v>#REF!</v>
      </c>
      <c r="E21" s="39" t="e">
        <f>E18*1.05</f>
        <v>#REF!</v>
      </c>
      <c r="F21" s="40" t="e">
        <f>F18*1.05</f>
        <v>#REF!</v>
      </c>
      <c r="G21" s="1"/>
      <c r="H21" s="1" t="s">
        <v>47</v>
      </c>
      <c r="I21" s="1"/>
    </row>
    <row r="22" spans="2:9" ht="15.6" x14ac:dyDescent="0.6">
      <c r="B22" s="11" t="s">
        <v>42</v>
      </c>
      <c r="C22" s="12"/>
      <c r="D22" s="12"/>
      <c r="E22" s="12"/>
      <c r="F22" s="13"/>
      <c r="G22" s="1"/>
      <c r="H22" s="1"/>
      <c r="I22" s="1"/>
    </row>
    <row r="23" spans="2:9" ht="15.6" x14ac:dyDescent="0.6">
      <c r="B23" s="11" t="s">
        <v>44</v>
      </c>
      <c r="C23" s="30">
        <v>20</v>
      </c>
      <c r="D23" s="30">
        <v>20</v>
      </c>
      <c r="E23" s="30">
        <v>20</v>
      </c>
      <c r="F23" s="30">
        <v>20</v>
      </c>
      <c r="G23" s="1"/>
      <c r="H23" s="1" t="s">
        <v>30</v>
      </c>
      <c r="I23" s="1"/>
    </row>
    <row r="24" spans="2:9" ht="15.6" x14ac:dyDescent="0.6">
      <c r="B24" s="11" t="s">
        <v>45</v>
      </c>
      <c r="C24" s="26">
        <f>C15/C17</f>
        <v>6</v>
      </c>
      <c r="D24" s="26">
        <f>D15/D17</f>
        <v>10</v>
      </c>
      <c r="E24" s="26">
        <f>E15/E17</f>
        <v>16.399999999999999</v>
      </c>
      <c r="F24" s="27">
        <f>F15/F17</f>
        <v>29.2</v>
      </c>
      <c r="G24" s="1"/>
      <c r="H24" s="1" t="s">
        <v>50</v>
      </c>
      <c r="I24" s="1"/>
    </row>
    <row r="25" spans="2:9" ht="15.6" x14ac:dyDescent="0.6">
      <c r="B25" s="19" t="s">
        <v>43</v>
      </c>
      <c r="C25" s="24">
        <f>C23*C24</f>
        <v>120</v>
      </c>
      <c r="D25" s="24">
        <f>D23*D24</f>
        <v>200</v>
      </c>
      <c r="E25" s="24">
        <f>E23*E24</f>
        <v>328</v>
      </c>
      <c r="F25" s="25">
        <f>F23*F24</f>
        <v>584</v>
      </c>
      <c r="G25" s="1"/>
      <c r="H25" s="1" t="s">
        <v>49</v>
      </c>
      <c r="I25" s="1"/>
    </row>
    <row r="26" spans="2:9" ht="15.6" x14ac:dyDescent="0.6">
      <c r="B26" s="1"/>
      <c r="C26" s="1"/>
      <c r="D26" s="1"/>
      <c r="E26" s="1"/>
      <c r="F26" s="1"/>
      <c r="G26" s="1"/>
      <c r="H26" s="1"/>
      <c r="I26" s="1"/>
    </row>
    <row r="27" spans="2:9" ht="18.3" x14ac:dyDescent="0.7">
      <c r="B27" s="8" t="s">
        <v>31</v>
      </c>
      <c r="C27" s="20"/>
      <c r="D27" s="20"/>
      <c r="E27" s="20"/>
      <c r="F27" s="21"/>
      <c r="G27" s="1"/>
      <c r="H27" s="1"/>
      <c r="I27" s="1"/>
    </row>
    <row r="28" spans="2:9" ht="15.6" x14ac:dyDescent="0.6">
      <c r="B28" s="11" t="s">
        <v>51</v>
      </c>
      <c r="C28" s="12"/>
      <c r="D28" s="12"/>
      <c r="E28" s="12"/>
      <c r="F28" s="13"/>
      <c r="G28" s="1"/>
      <c r="H28" s="1"/>
      <c r="I28" s="1"/>
    </row>
    <row r="29" spans="2:9" ht="15.6" x14ac:dyDescent="0.6">
      <c r="B29" s="11" t="s">
        <v>52</v>
      </c>
      <c r="C29" s="12"/>
      <c r="D29" s="12"/>
      <c r="E29" s="12"/>
      <c r="F29" s="13"/>
      <c r="G29" s="1"/>
      <c r="H29" s="1"/>
      <c r="I29" s="1"/>
    </row>
    <row r="30" spans="2:9" ht="15.6" x14ac:dyDescent="0.6">
      <c r="B30" s="11" t="s">
        <v>53</v>
      </c>
      <c r="C30" s="12"/>
      <c r="D30" s="12"/>
      <c r="E30" s="12"/>
      <c r="F30" s="13"/>
      <c r="G30" s="1"/>
      <c r="H30" s="1"/>
      <c r="I30" s="1"/>
    </row>
    <row r="31" spans="2:9" ht="15.6" x14ac:dyDescent="0.6">
      <c r="B31" s="34" t="s">
        <v>54</v>
      </c>
      <c r="C31" s="3"/>
      <c r="D31" s="3"/>
      <c r="E31" s="3"/>
      <c r="F31" s="35"/>
      <c r="G31" s="1"/>
      <c r="H31" s="1"/>
      <c r="I31" s="1"/>
    </row>
    <row r="32" spans="2:9" ht="15.6" x14ac:dyDescent="0.6">
      <c r="B32" s="1"/>
      <c r="C32" s="1"/>
      <c r="D32" s="1"/>
      <c r="E32" s="1"/>
      <c r="F32" s="1"/>
      <c r="G32" s="1"/>
      <c r="H32" s="1"/>
      <c r="I32" s="1"/>
    </row>
    <row r="33" spans="2:9" ht="15.6" x14ac:dyDescent="0.6">
      <c r="B33" s="1"/>
      <c r="C33" s="1"/>
      <c r="D33" s="1"/>
      <c r="E33" s="1"/>
      <c r="F33" s="1"/>
      <c r="G33" s="1"/>
      <c r="H33" s="1"/>
      <c r="I33" s="1"/>
    </row>
    <row r="34" spans="2:9" ht="15.6" x14ac:dyDescent="0.6">
      <c r="B34" s="1"/>
      <c r="C34" s="1"/>
      <c r="D34" s="1"/>
      <c r="E34" s="1"/>
      <c r="F34" s="1"/>
      <c r="G34" s="1"/>
      <c r="H34" s="1"/>
      <c r="I34" s="1"/>
    </row>
    <row r="35" spans="2:9" ht="15.6" x14ac:dyDescent="0.6">
      <c r="B35" s="1"/>
      <c r="C35" s="1"/>
      <c r="D35" s="1"/>
      <c r="E35" s="1"/>
      <c r="F35" s="1"/>
      <c r="G35" s="1"/>
      <c r="H35" s="1"/>
      <c r="I35" s="1"/>
    </row>
    <row r="36" spans="2:9" ht="15.6" x14ac:dyDescent="0.6">
      <c r="B36" s="1"/>
      <c r="C36" s="1"/>
      <c r="D36" s="1"/>
      <c r="E36" s="1"/>
      <c r="F36" s="1"/>
      <c r="G36" s="1"/>
      <c r="H36" s="1"/>
      <c r="I36" s="1"/>
    </row>
    <row r="37" spans="2:9" ht="15.6" x14ac:dyDescent="0.6">
      <c r="B37" s="1"/>
      <c r="C37" s="1"/>
      <c r="D37" s="1"/>
      <c r="E37" s="1"/>
      <c r="F37" s="1"/>
      <c r="G37" s="1"/>
      <c r="H37" s="1"/>
      <c r="I37" s="1"/>
    </row>
    <row r="38" spans="2:9" ht="15.6" x14ac:dyDescent="0.6">
      <c r="B38" s="1"/>
      <c r="C38" s="1"/>
      <c r="D38" s="1"/>
      <c r="E38" s="1"/>
      <c r="F38" s="1"/>
      <c r="G38" s="1"/>
      <c r="H38" s="1"/>
      <c r="I38" s="1"/>
    </row>
    <row r="39" spans="2:9" ht="15.6" x14ac:dyDescent="0.6">
      <c r="B39" s="1"/>
      <c r="C39" s="1"/>
      <c r="D39" s="1"/>
      <c r="E39" s="1"/>
      <c r="F39" s="1"/>
      <c r="G39" s="1"/>
      <c r="H39" s="1"/>
      <c r="I39" s="1"/>
    </row>
    <row r="40" spans="2:9" ht="15.6" x14ac:dyDescent="0.6">
      <c r="B40" s="12"/>
      <c r="C40" s="1"/>
      <c r="D40" s="12"/>
      <c r="E40" s="12"/>
      <c r="F40" s="36" t="s">
        <v>55</v>
      </c>
      <c r="G40" s="1"/>
      <c r="H40" s="1"/>
      <c r="I40" s="1"/>
    </row>
    <row r="41" spans="2:9" ht="15.6" x14ac:dyDescent="0.6">
      <c r="B41" s="6"/>
      <c r="C41" s="2"/>
      <c r="D41" s="6"/>
      <c r="E41" s="6"/>
      <c r="F41" s="37" t="s">
        <v>56</v>
      </c>
      <c r="G41" s="2"/>
      <c r="H41" s="2"/>
      <c r="I41" s="2"/>
    </row>
    <row r="42" spans="2:9" ht="15.6" x14ac:dyDescent="0.6">
      <c r="B42" s="6"/>
      <c r="C42" s="2"/>
      <c r="D42" s="6"/>
      <c r="E42" s="6"/>
      <c r="F42" s="37" t="s">
        <v>57</v>
      </c>
      <c r="G42" s="2"/>
      <c r="H42" s="2"/>
      <c r="I42" s="2"/>
    </row>
    <row r="43" spans="2:9" ht="15.6" x14ac:dyDescent="0.6">
      <c r="B43" s="1"/>
      <c r="C43" s="1"/>
      <c r="D43" s="1"/>
      <c r="E43" s="1"/>
      <c r="F43" s="1"/>
      <c r="G43" s="1"/>
      <c r="H43" s="1"/>
      <c r="I4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Thomas</cp:lastModifiedBy>
  <cp:lastPrinted>2020-04-02T04:30:31Z</cp:lastPrinted>
  <dcterms:created xsi:type="dcterms:W3CDTF">2015-11-21T19:52:42Z</dcterms:created>
  <dcterms:modified xsi:type="dcterms:W3CDTF">2020-04-13T02:45:38Z</dcterms:modified>
</cp:coreProperties>
</file>