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" i="1" l="1"/>
  <c r="K13" i="1"/>
  <c r="J13" i="1"/>
  <c r="L9" i="1"/>
  <c r="K9" i="1"/>
  <c r="J9" i="1"/>
  <c r="I9" i="1"/>
  <c r="I13" i="1"/>
  <c r="L14" i="1" l="1"/>
  <c r="I14" i="1"/>
  <c r="I15" i="1" s="1"/>
  <c r="K14" i="1"/>
  <c r="K15" i="1" s="1"/>
  <c r="J14" i="1"/>
  <c r="J15" i="1" s="1"/>
  <c r="F25" i="1"/>
  <c r="E25" i="1"/>
  <c r="F24" i="1"/>
  <c r="E24" i="1"/>
  <c r="F23" i="1"/>
  <c r="E23" i="1"/>
  <c r="F22" i="1"/>
  <c r="E22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J24" i="1" l="1"/>
  <c r="J25" i="1" s="1"/>
  <c r="J16" i="1"/>
  <c r="J18" i="1" s="1"/>
  <c r="J21" i="1" s="1"/>
  <c r="I24" i="1"/>
  <c r="I25" i="1" s="1"/>
  <c r="I16" i="1"/>
  <c r="I18" i="1" s="1"/>
  <c r="I21" i="1" s="1"/>
  <c r="K24" i="1"/>
  <c r="K25" i="1" s="1"/>
  <c r="K16" i="1"/>
  <c r="K18" i="1" s="1"/>
  <c r="K21" i="1" s="1"/>
  <c r="L15" i="1"/>
  <c r="L16" i="1" s="1"/>
  <c r="L18" i="1" s="1"/>
  <c r="L21" i="1" s="1"/>
  <c r="E20" i="1"/>
  <c r="E26" i="1"/>
  <c r="F26" i="1"/>
  <c r="F20" i="1"/>
  <c r="F28" i="1" l="1"/>
  <c r="F35" i="1" s="1"/>
  <c r="F41" i="1" s="1"/>
  <c r="L24" i="1"/>
  <c r="L25" i="1" s="1"/>
  <c r="E28" i="1"/>
  <c r="E35" i="1" l="1"/>
  <c r="E41" i="1" s="1"/>
</calcChain>
</file>

<file path=xl/sharedStrings.xml><?xml version="1.0" encoding="utf-8"?>
<sst xmlns="http://schemas.openxmlformats.org/spreadsheetml/2006/main" count="85" uniqueCount="75">
  <si>
    <t>Refrigeration</t>
  </si>
  <si>
    <t>Computer - Laptop</t>
  </si>
  <si>
    <t>Autopilot</t>
  </si>
  <si>
    <t>Nav/Anchor Lights</t>
  </si>
  <si>
    <t>Stereo</t>
  </si>
  <si>
    <t>VHF Radio</t>
  </si>
  <si>
    <t>Radar</t>
  </si>
  <si>
    <t>Instruments</t>
  </si>
  <si>
    <t>Microwave</t>
  </si>
  <si>
    <t>Pressure Water</t>
  </si>
  <si>
    <t>Cabin Lights (LED)</t>
  </si>
  <si>
    <t>Amps</t>
  </si>
  <si>
    <t>Daily AH</t>
  </si>
  <si>
    <t>at Anchor</t>
  </si>
  <si>
    <t>on Passage</t>
  </si>
  <si>
    <t>Phone Charger</t>
  </si>
  <si>
    <t>Average Hours of Sun per Day</t>
  </si>
  <si>
    <t>Other</t>
  </si>
  <si>
    <t>Total Amp Hours Consumed per Day</t>
  </si>
  <si>
    <t>Equipment going through an Inverter  (Multiply by 1.2 for inverter inefficiency)</t>
  </si>
  <si>
    <t>Amp Hr. Deficit</t>
  </si>
  <si>
    <t>Amp Hr. Deficit per Day</t>
  </si>
  <si>
    <t>Days at Anchor</t>
  </si>
  <si>
    <t>Battery Bank Rated Amp Hrs.</t>
  </si>
  <si>
    <t>Battery Draw Down %</t>
  </si>
  <si>
    <t>Battery Amps Drawn</t>
  </si>
  <si>
    <t>From Power Consumption analysis</t>
  </si>
  <si>
    <t>Total Amp Hrs of battery bank</t>
  </si>
  <si>
    <t>50% Max draw, use 0% to determine full replacement of power used.</t>
  </si>
  <si>
    <t>Amp Hrs needed - Battery amps drawn</t>
  </si>
  <si>
    <t>Amp Hr deficit / Days at Anchor</t>
  </si>
  <si>
    <t>5 typical for horizontal panels, 7 for pole mount</t>
  </si>
  <si>
    <t>Rated Panel Max voltage</t>
  </si>
  <si>
    <t>Scenarios</t>
  </si>
  <si>
    <t>A</t>
  </si>
  <si>
    <t>B</t>
  </si>
  <si>
    <t>C</t>
  </si>
  <si>
    <t>D</t>
  </si>
  <si>
    <t>Amp Hrs Consumed per Day</t>
  </si>
  <si>
    <t>Battery Charging Voltage</t>
  </si>
  <si>
    <t>Watt Hours per Day to Replenish Battery Bank</t>
  </si>
  <si>
    <t xml:space="preserve">Daily Power Consumption Analysis </t>
  </si>
  <si>
    <t>Note:  5 is a good number for horizontal panels, 7 for panels with tilt &amp; rotate</t>
  </si>
  <si>
    <t>Solar Panel Capacity (Watts) Calculation - 4 Scenarios</t>
  </si>
  <si>
    <t>Watt Hr. Deficit per Day</t>
  </si>
  <si>
    <t>Watts per Day of Solar to Replenish Battery Bank</t>
  </si>
  <si>
    <t>With MPPT Controller</t>
  </si>
  <si>
    <t>With PWM Controller</t>
  </si>
  <si>
    <t xml:space="preserve">      Watts of Solar Needed</t>
  </si>
  <si>
    <t xml:space="preserve">      Solar Panel Voltage  (Vmp)</t>
  </si>
  <si>
    <t xml:space="preserve">      Solar Panel Amps      (Imp)</t>
  </si>
  <si>
    <t>Watt Hr Deficit/Avg Hrs per Day</t>
  </si>
  <si>
    <t>Add 5% inefficiency factor</t>
  </si>
  <si>
    <t>Amp Hr. deficit * Battery charge voltage</t>
  </si>
  <si>
    <t>Vmp * Imp</t>
  </si>
  <si>
    <t>Amp Hr deficit per day / Avg Sun Hrs</t>
  </si>
  <si>
    <t>Input fields in gray</t>
  </si>
  <si>
    <t>Worksheet for Determining Capacity of a Solar Panel Array to Meet Power Consumption Requirements</t>
  </si>
  <si>
    <t>A. On a mooring with refrigeration</t>
  </si>
  <si>
    <t>B. 3 days at anchor supplement with 40% of battery capacity</t>
  </si>
  <si>
    <t>C. 3 days at anchor with no battery supplement</t>
  </si>
  <si>
    <t>D. All power from solar with max power usage</t>
  </si>
  <si>
    <t>Custom Marine Products</t>
  </si>
  <si>
    <t>custommarineproducts.com</t>
  </si>
  <si>
    <t>info@custommarineproducts.com   248 705-8337</t>
  </si>
  <si>
    <t>Appliance</t>
  </si>
  <si>
    <r>
      <t xml:space="preserve">     </t>
    </r>
    <r>
      <rPr>
        <b/>
        <sz val="12"/>
        <color theme="1"/>
        <rFont val="Calibri"/>
        <family val="2"/>
        <scheme val="minor"/>
      </rPr>
      <t>Total Amp Hours</t>
    </r>
  </si>
  <si>
    <t>Daily AH *</t>
  </si>
  <si>
    <t>Windlass **</t>
  </si>
  <si>
    <t>** Windlass is often not considered because engine alternator is running when used</t>
  </si>
  <si>
    <t>*   AH - Amp Hours - Amps of current consumed in one hour</t>
  </si>
  <si>
    <t>PV Solar Panel Capacity Analysis</t>
  </si>
  <si>
    <t>Hours</t>
  </si>
  <si>
    <t>Amp Hrs Required</t>
  </si>
  <si>
    <t>Watts per Day of Solar Req'd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</si>
</sst>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3" fillId="2" borderId="2" xfId="0" applyFont="1" applyFill="1" applyBorder="1"/>
    <xf numFmtId="0" fontId="0" fillId="2" borderId="2" xfId="0" applyFill="1" applyBorder="1"/>
    <xf numFmtId="0" fontId="4" fillId="0" borderId="0" xfId="0" applyFont="1" applyBorder="1"/>
    <xf numFmtId="165" fontId="4" fillId="0" borderId="0" xfId="1" applyNumberFormat="1" applyFont="1" applyBorder="1"/>
    <xf numFmtId="0" fontId="6" fillId="2" borderId="2" xfId="0" applyFont="1" applyFill="1" applyBorder="1"/>
    <xf numFmtId="0" fontId="5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" xfId="0" applyFont="1" applyBorder="1"/>
    <xf numFmtId="0" fontId="3" fillId="0" borderId="4" xfId="0" applyFont="1" applyBorder="1"/>
    <xf numFmtId="0" fontId="3" fillId="0" borderId="5" xfId="0" applyFont="1" applyBorder="1"/>
    <xf numFmtId="166" fontId="3" fillId="0" borderId="0" xfId="1" applyNumberFormat="1" applyFont="1" applyBorder="1"/>
    <xf numFmtId="166" fontId="3" fillId="0" borderId="7" xfId="1" applyNumberFormat="1" applyFont="1" applyBorder="1"/>
    <xf numFmtId="166" fontId="4" fillId="0" borderId="1" xfId="1" applyNumberFormat="1" applyFont="1" applyBorder="1"/>
    <xf numFmtId="166" fontId="4" fillId="0" borderId="9" xfId="1" applyNumberFormat="1" applyFont="1" applyBorder="1"/>
    <xf numFmtId="165" fontId="3" fillId="0" borderId="0" xfId="1" applyNumberFormat="1" applyFont="1" applyBorder="1"/>
    <xf numFmtId="165" fontId="3" fillId="0" borderId="7" xfId="1" applyNumberFormat="1" applyFont="1" applyBorder="1"/>
    <xf numFmtId="166" fontId="3" fillId="2" borderId="2" xfId="1" applyNumberFormat="1" applyFont="1" applyFill="1" applyBorder="1"/>
    <xf numFmtId="9" fontId="3" fillId="2" borderId="2" xfId="2" applyFont="1" applyFill="1" applyBorder="1"/>
    <xf numFmtId="165" fontId="3" fillId="2" borderId="2" xfId="1" applyNumberFormat="1" applyFont="1" applyFill="1" applyBorder="1"/>
    <xf numFmtId="0" fontId="6" fillId="0" borderId="0" xfId="0" applyFont="1" applyFill="1" applyBorder="1"/>
    <xf numFmtId="165" fontId="7" fillId="0" borderId="1" xfId="1" applyNumberFormat="1" applyFont="1" applyBorder="1"/>
    <xf numFmtId="165" fontId="4" fillId="0" borderId="9" xfId="1" applyNumberFormat="1" applyFont="1" applyBorder="1"/>
    <xf numFmtId="0" fontId="5" fillId="0" borderId="0" xfId="0" applyFont="1"/>
    <xf numFmtId="165" fontId="4" fillId="0" borderId="1" xfId="1" applyNumberFormat="1" applyFont="1" applyBorder="1" applyAlignment="1">
      <alignment horizontal="left" indent="1"/>
    </xf>
    <xf numFmtId="0" fontId="3" fillId="0" borderId="8" xfId="0" applyFont="1" applyBorder="1"/>
    <xf numFmtId="0" fontId="3" fillId="0" borderId="9" xfId="0" applyFont="1" applyBorder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0" xfId="0" applyNumberFormat="1" applyFont="1" applyBorder="1"/>
    <xf numFmtId="164" fontId="4" fillId="0" borderId="7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32</xdr:row>
      <xdr:rowOff>190500</xdr:rowOff>
    </xdr:from>
    <xdr:to>
      <xdr:col>11</xdr:col>
      <xdr:colOff>0</xdr:colOff>
      <xdr:row>37</xdr:row>
      <xdr:rowOff>114300</xdr:rowOff>
    </xdr:to>
    <xdr:sp macro="" textlink="">
      <xdr:nvSpPr>
        <xdr:cNvPr id="3" name="TextBox 9"/>
        <xdr:cNvSpPr txBox="1"/>
      </xdr:nvSpPr>
      <xdr:spPr>
        <a:xfrm>
          <a:off x="5857875" y="6734175"/>
          <a:ext cx="3571875" cy="962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AutoNum type="arabicPeriod"/>
          </a:pPr>
          <a:r>
            <a:rPr lang="en-US" sz="1400"/>
            <a:t>Determine your daily power consumption</a:t>
          </a:r>
        </a:p>
        <a:p>
          <a:pPr marL="342900" indent="-342900">
            <a:buAutoNum type="arabicPeriod"/>
          </a:pPr>
          <a:r>
            <a:rPr lang="en-US" sz="1400"/>
            <a:t>Assess your battery capacity</a:t>
          </a:r>
        </a:p>
        <a:p>
          <a:pPr marL="342900" indent="-342900">
            <a:buAutoNum type="arabicPeriod"/>
          </a:pPr>
          <a:r>
            <a:rPr lang="en-US" sz="1400"/>
            <a:t>Calculate solar capacity required</a:t>
          </a:r>
        </a:p>
        <a:p>
          <a:pPr marL="342900" indent="-342900">
            <a:buAutoNum type="arabicPeriod"/>
          </a:pPr>
          <a:r>
            <a:rPr lang="en-US" sz="1400"/>
            <a:t>Select solar panel(s) and controller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A2" sqref="A2"/>
    </sheetView>
  </sheetViews>
  <sheetFormatPr defaultRowHeight="15" x14ac:dyDescent="0.25"/>
  <cols>
    <col min="1" max="1" width="21.42578125" customWidth="1"/>
    <col min="2" max="2" width="7.28515625" customWidth="1"/>
    <col min="3" max="3" width="10.7109375" customWidth="1"/>
    <col min="4" max="4" width="11.85546875" customWidth="1"/>
    <col min="5" max="5" width="13.7109375" customWidth="1"/>
    <col min="6" max="6" width="14.85546875" customWidth="1"/>
    <col min="7" max="7" width="3.5703125" customWidth="1"/>
    <col min="8" max="8" width="29.7109375" customWidth="1"/>
    <col min="10" max="10" width="10" customWidth="1"/>
    <col min="13" max="13" width="1.85546875" customWidth="1"/>
  </cols>
  <sheetData>
    <row r="1" spans="1:14" ht="18.75" x14ac:dyDescent="0.3">
      <c r="A1" s="37" t="s">
        <v>57</v>
      </c>
      <c r="J1" s="1" t="s">
        <v>56</v>
      </c>
      <c r="L1" s="6"/>
    </row>
    <row r="2" spans="1:14" s="1" customFormat="1" ht="15.75" x14ac:dyDescent="0.25">
      <c r="A2" s="2"/>
    </row>
    <row r="3" spans="1:14" s="1" customFormat="1" ht="21" x14ac:dyDescent="0.35">
      <c r="A3" s="10" t="s">
        <v>41</v>
      </c>
      <c r="B3" s="11"/>
      <c r="C3" s="11"/>
      <c r="D3" s="11"/>
      <c r="E3" s="23"/>
      <c r="F3" s="12"/>
      <c r="H3" s="10" t="s">
        <v>43</v>
      </c>
      <c r="I3" s="23"/>
      <c r="J3" s="23"/>
      <c r="K3" s="23"/>
      <c r="L3" s="24"/>
    </row>
    <row r="4" spans="1:14" s="1" customFormat="1" ht="15.75" x14ac:dyDescent="0.25">
      <c r="A4" s="13"/>
      <c r="B4" s="14"/>
      <c r="C4" s="14"/>
      <c r="D4" s="14"/>
      <c r="E4" s="14"/>
      <c r="F4" s="15"/>
      <c r="H4" s="13"/>
      <c r="I4" s="14"/>
      <c r="J4" s="14"/>
      <c r="K4" s="14"/>
      <c r="L4" s="15"/>
    </row>
    <row r="5" spans="1:14" s="1" customFormat="1" ht="15.75" x14ac:dyDescent="0.25">
      <c r="A5" s="16" t="s">
        <v>65</v>
      </c>
      <c r="B5" s="17" t="s">
        <v>11</v>
      </c>
      <c r="C5" s="17" t="s">
        <v>72</v>
      </c>
      <c r="D5" s="17" t="s">
        <v>72</v>
      </c>
      <c r="E5" s="17" t="s">
        <v>67</v>
      </c>
      <c r="F5" s="18" t="s">
        <v>12</v>
      </c>
      <c r="H5" s="13"/>
      <c r="I5" s="7"/>
      <c r="J5" s="7" t="s">
        <v>33</v>
      </c>
      <c r="K5" s="7"/>
      <c r="L5" s="20"/>
    </row>
    <row r="6" spans="1:14" s="1" customFormat="1" ht="15.75" x14ac:dyDescent="0.25">
      <c r="A6" s="16"/>
      <c r="B6" s="17"/>
      <c r="C6" s="43" t="s">
        <v>13</v>
      </c>
      <c r="D6" s="43" t="s">
        <v>14</v>
      </c>
      <c r="E6" s="43" t="s">
        <v>13</v>
      </c>
      <c r="F6" s="44" t="s">
        <v>14</v>
      </c>
      <c r="H6" s="13"/>
      <c r="I6" s="17" t="s">
        <v>34</v>
      </c>
      <c r="J6" s="17" t="s">
        <v>35</v>
      </c>
      <c r="K6" s="17" t="s">
        <v>36</v>
      </c>
      <c r="L6" s="18" t="s">
        <v>37</v>
      </c>
    </row>
    <row r="7" spans="1:14" s="1" customFormat="1" ht="15.75" x14ac:dyDescent="0.25">
      <c r="A7" s="19" t="s">
        <v>0</v>
      </c>
      <c r="B7" s="5">
        <v>5</v>
      </c>
      <c r="C7" s="5">
        <v>8</v>
      </c>
      <c r="D7" s="5">
        <v>8</v>
      </c>
      <c r="E7" s="14">
        <f>C7*B7</f>
        <v>40</v>
      </c>
      <c r="F7" s="15">
        <f>D7*B7</f>
        <v>40</v>
      </c>
      <c r="H7" s="13" t="s">
        <v>38</v>
      </c>
      <c r="I7" s="31">
        <v>30</v>
      </c>
      <c r="J7" s="31">
        <v>69</v>
      </c>
      <c r="K7" s="31">
        <v>69.099999999999994</v>
      </c>
      <c r="L7" s="31">
        <v>146</v>
      </c>
      <c r="N7" s="1" t="s">
        <v>26</v>
      </c>
    </row>
    <row r="8" spans="1:14" s="1" customFormat="1" ht="15.75" x14ac:dyDescent="0.25">
      <c r="A8" s="19" t="s">
        <v>6</v>
      </c>
      <c r="B8" s="5">
        <v>4</v>
      </c>
      <c r="C8" s="5"/>
      <c r="D8" s="5">
        <v>4</v>
      </c>
      <c r="E8" s="14">
        <f t="shared" ref="E8:E19" si="0">C8*B8</f>
        <v>0</v>
      </c>
      <c r="F8" s="15">
        <f t="shared" ref="F8:F19" si="1">D8*B8</f>
        <v>16</v>
      </c>
      <c r="H8" s="13" t="s">
        <v>22</v>
      </c>
      <c r="I8" s="31">
        <v>1</v>
      </c>
      <c r="J8" s="31">
        <v>3</v>
      </c>
      <c r="K8" s="31">
        <v>3</v>
      </c>
      <c r="L8" s="31">
        <v>1</v>
      </c>
    </row>
    <row r="9" spans="1:14" s="1" customFormat="1" ht="15.75" x14ac:dyDescent="0.25">
      <c r="A9" s="19" t="s">
        <v>1</v>
      </c>
      <c r="B9" s="5">
        <v>3</v>
      </c>
      <c r="C9" s="5">
        <v>1</v>
      </c>
      <c r="D9" s="5">
        <v>10</v>
      </c>
      <c r="E9" s="14">
        <f t="shared" si="0"/>
        <v>3</v>
      </c>
      <c r="F9" s="15">
        <f t="shared" si="1"/>
        <v>30</v>
      </c>
      <c r="H9" s="13" t="s">
        <v>73</v>
      </c>
      <c r="I9" s="25">
        <f>I8*I7</f>
        <v>30</v>
      </c>
      <c r="J9" s="25">
        <f t="shared" ref="J9:L9" si="2">J8*J7</f>
        <v>207</v>
      </c>
      <c r="K9" s="25">
        <f t="shared" si="2"/>
        <v>207.29999999999998</v>
      </c>
      <c r="L9" s="26">
        <f t="shared" si="2"/>
        <v>146</v>
      </c>
    </row>
    <row r="10" spans="1:14" s="1" customFormat="1" ht="15.75" x14ac:dyDescent="0.25">
      <c r="A10" s="19" t="s">
        <v>2</v>
      </c>
      <c r="B10" s="5">
        <v>4</v>
      </c>
      <c r="C10" s="5"/>
      <c r="D10" s="5">
        <v>10</v>
      </c>
      <c r="E10" s="14">
        <f t="shared" si="0"/>
        <v>0</v>
      </c>
      <c r="F10" s="15">
        <f t="shared" si="1"/>
        <v>40</v>
      </c>
      <c r="H10" s="13"/>
      <c r="I10" s="25"/>
      <c r="J10" s="25"/>
      <c r="K10" s="25"/>
      <c r="L10" s="26"/>
    </row>
    <row r="11" spans="1:14" s="1" customFormat="1" ht="15.75" x14ac:dyDescent="0.25">
      <c r="A11" s="19" t="s">
        <v>10</v>
      </c>
      <c r="B11" s="5">
        <v>1</v>
      </c>
      <c r="C11" s="5">
        <v>4</v>
      </c>
      <c r="D11" s="5"/>
      <c r="E11" s="14">
        <f t="shared" si="0"/>
        <v>4</v>
      </c>
      <c r="F11" s="15">
        <f t="shared" si="1"/>
        <v>0</v>
      </c>
      <c r="H11" s="13" t="s">
        <v>23</v>
      </c>
      <c r="I11" s="31">
        <v>240</v>
      </c>
      <c r="J11" s="31">
        <v>240</v>
      </c>
      <c r="K11" s="31">
        <v>240</v>
      </c>
      <c r="L11" s="31">
        <v>240</v>
      </c>
      <c r="N11" s="1" t="s">
        <v>27</v>
      </c>
    </row>
    <row r="12" spans="1:14" s="1" customFormat="1" ht="15.75" x14ac:dyDescent="0.25">
      <c r="A12" s="19" t="s">
        <v>3</v>
      </c>
      <c r="B12" s="5">
        <v>0.2</v>
      </c>
      <c r="C12" s="5">
        <v>10</v>
      </c>
      <c r="D12" s="5">
        <v>10</v>
      </c>
      <c r="E12" s="14">
        <f t="shared" si="0"/>
        <v>2</v>
      </c>
      <c r="F12" s="15">
        <f t="shared" si="1"/>
        <v>2</v>
      </c>
      <c r="H12" s="13" t="s">
        <v>24</v>
      </c>
      <c r="I12" s="32">
        <v>0</v>
      </c>
      <c r="J12" s="32">
        <v>0.4</v>
      </c>
      <c r="K12" s="32">
        <v>0</v>
      </c>
      <c r="L12" s="32">
        <v>0</v>
      </c>
      <c r="N12" s="1" t="s">
        <v>28</v>
      </c>
    </row>
    <row r="13" spans="1:14" s="1" customFormat="1" ht="15.75" x14ac:dyDescent="0.25">
      <c r="A13" s="19" t="s">
        <v>4</v>
      </c>
      <c r="B13" s="5">
        <v>1</v>
      </c>
      <c r="C13" s="5">
        <v>3</v>
      </c>
      <c r="D13" s="5">
        <v>3</v>
      </c>
      <c r="E13" s="14">
        <f t="shared" si="0"/>
        <v>3</v>
      </c>
      <c r="F13" s="15">
        <f t="shared" si="1"/>
        <v>3</v>
      </c>
      <c r="H13" s="13" t="s">
        <v>25</v>
      </c>
      <c r="I13" s="25">
        <f>I12*I11</f>
        <v>0</v>
      </c>
      <c r="J13" s="25">
        <f t="shared" ref="J13:L13" si="3">J12*J11</f>
        <v>96</v>
      </c>
      <c r="K13" s="25">
        <f t="shared" si="3"/>
        <v>0</v>
      </c>
      <c r="L13" s="26">
        <f t="shared" si="3"/>
        <v>0</v>
      </c>
    </row>
    <row r="14" spans="1:14" s="1" customFormat="1" ht="15.75" x14ac:dyDescent="0.25">
      <c r="A14" s="19" t="s">
        <v>5</v>
      </c>
      <c r="B14" s="5">
        <v>0.5</v>
      </c>
      <c r="C14" s="5">
        <v>8</v>
      </c>
      <c r="D14" s="5">
        <v>8</v>
      </c>
      <c r="E14" s="14">
        <f t="shared" si="0"/>
        <v>4</v>
      </c>
      <c r="F14" s="15">
        <f t="shared" si="1"/>
        <v>4</v>
      </c>
      <c r="H14" s="13" t="s">
        <v>20</v>
      </c>
      <c r="I14" s="25">
        <f>I9-I13</f>
        <v>30</v>
      </c>
      <c r="J14" s="25">
        <f t="shared" ref="J14:L14" si="4">J9-J13</f>
        <v>111</v>
      </c>
      <c r="K14" s="25">
        <f t="shared" si="4"/>
        <v>207.29999999999998</v>
      </c>
      <c r="L14" s="26">
        <f t="shared" si="4"/>
        <v>146</v>
      </c>
      <c r="N14" s="1" t="s">
        <v>29</v>
      </c>
    </row>
    <row r="15" spans="1:14" s="1" customFormat="1" ht="15.75" x14ac:dyDescent="0.25">
      <c r="A15" s="19" t="s">
        <v>7</v>
      </c>
      <c r="B15" s="5">
        <v>1</v>
      </c>
      <c r="C15" s="5"/>
      <c r="D15" s="5">
        <v>8</v>
      </c>
      <c r="E15" s="14">
        <f t="shared" si="0"/>
        <v>0</v>
      </c>
      <c r="F15" s="15">
        <f t="shared" si="1"/>
        <v>8</v>
      </c>
      <c r="H15" s="13" t="s">
        <v>21</v>
      </c>
      <c r="I15" s="25">
        <f>I14/I8</f>
        <v>30</v>
      </c>
      <c r="J15" s="25">
        <f t="shared" ref="J15:L15" si="5">J14/J8</f>
        <v>37</v>
      </c>
      <c r="K15" s="25">
        <f t="shared" si="5"/>
        <v>69.099999999999994</v>
      </c>
      <c r="L15" s="26">
        <f t="shared" si="5"/>
        <v>146</v>
      </c>
      <c r="N15" s="1" t="s">
        <v>30</v>
      </c>
    </row>
    <row r="16" spans="1:14" s="1" customFormat="1" ht="15.75" x14ac:dyDescent="0.25">
      <c r="A16" s="19" t="s">
        <v>9</v>
      </c>
      <c r="B16" s="5">
        <v>6</v>
      </c>
      <c r="C16" s="5">
        <v>0.25</v>
      </c>
      <c r="D16" s="5">
        <v>0.1</v>
      </c>
      <c r="E16" s="14">
        <f t="shared" si="0"/>
        <v>1.5</v>
      </c>
      <c r="F16" s="15">
        <f t="shared" si="1"/>
        <v>0.60000000000000009</v>
      </c>
      <c r="H16" s="13" t="s">
        <v>44</v>
      </c>
      <c r="I16" s="25">
        <f>I15*D33</f>
        <v>420</v>
      </c>
      <c r="J16" s="25">
        <f>J15*D33</f>
        <v>518</v>
      </c>
      <c r="K16" s="25">
        <f>K15*D33</f>
        <v>967.39999999999986</v>
      </c>
      <c r="L16" s="26">
        <f>L15*D33</f>
        <v>2044</v>
      </c>
      <c r="N16" s="1" t="s">
        <v>53</v>
      </c>
    </row>
    <row r="17" spans="1:14" s="1" customFormat="1" ht="15.75" x14ac:dyDescent="0.25">
      <c r="A17" s="19" t="s">
        <v>15</v>
      </c>
      <c r="B17" s="5">
        <v>1</v>
      </c>
      <c r="C17" s="5">
        <v>2</v>
      </c>
      <c r="D17" s="5">
        <v>2</v>
      </c>
      <c r="E17" s="14">
        <f t="shared" si="0"/>
        <v>2</v>
      </c>
      <c r="F17" s="15">
        <f t="shared" si="1"/>
        <v>2</v>
      </c>
      <c r="H17" s="13" t="s">
        <v>16</v>
      </c>
      <c r="I17" s="33">
        <v>5</v>
      </c>
      <c r="J17" s="33">
        <v>5</v>
      </c>
      <c r="K17" s="33">
        <v>5</v>
      </c>
      <c r="L17" s="33">
        <v>5</v>
      </c>
      <c r="N17" s="1" t="s">
        <v>31</v>
      </c>
    </row>
    <row r="18" spans="1:14" s="1" customFormat="1" ht="15.75" x14ac:dyDescent="0.25">
      <c r="A18" s="19" t="s">
        <v>17</v>
      </c>
      <c r="B18" s="5"/>
      <c r="C18" s="5"/>
      <c r="D18" s="5"/>
      <c r="E18" s="14">
        <f t="shared" si="0"/>
        <v>0</v>
      </c>
      <c r="F18" s="15">
        <f t="shared" si="1"/>
        <v>0</v>
      </c>
      <c r="H18" s="13" t="s">
        <v>74</v>
      </c>
      <c r="I18" s="7">
        <f>I16/I17</f>
        <v>84</v>
      </c>
      <c r="J18" s="7">
        <f>J16/J17</f>
        <v>103.6</v>
      </c>
      <c r="K18" s="45">
        <f>K16/K17</f>
        <v>193.47999999999996</v>
      </c>
      <c r="L18" s="20">
        <f>L16/L17</f>
        <v>408.8</v>
      </c>
      <c r="N18" s="1" t="s">
        <v>51</v>
      </c>
    </row>
    <row r="19" spans="1:14" s="1" customFormat="1" ht="15.75" x14ac:dyDescent="0.25">
      <c r="A19" s="19" t="s">
        <v>17</v>
      </c>
      <c r="B19" s="5"/>
      <c r="C19" s="5"/>
      <c r="D19" s="5"/>
      <c r="E19" s="39">
        <f t="shared" si="0"/>
        <v>0</v>
      </c>
      <c r="F19" s="40">
        <f t="shared" si="1"/>
        <v>0</v>
      </c>
      <c r="H19" s="13"/>
      <c r="I19" s="14"/>
      <c r="J19" s="14"/>
      <c r="K19" s="14"/>
      <c r="L19" s="15"/>
    </row>
    <row r="20" spans="1:14" s="1" customFormat="1" ht="15.75" x14ac:dyDescent="0.25">
      <c r="A20" s="13" t="s">
        <v>66</v>
      </c>
      <c r="B20" s="14"/>
      <c r="C20" s="14"/>
      <c r="D20" s="14"/>
      <c r="E20" s="7">
        <f>SUM(E7:E19)</f>
        <v>59.5</v>
      </c>
      <c r="F20" s="20">
        <f>SUM(F7:F19)</f>
        <v>145.6</v>
      </c>
      <c r="H20" s="13" t="s">
        <v>46</v>
      </c>
      <c r="I20" s="14"/>
      <c r="J20" s="14"/>
      <c r="K20" s="14"/>
      <c r="L20" s="15"/>
    </row>
    <row r="21" spans="1:14" s="1" customFormat="1" ht="15.75" x14ac:dyDescent="0.25">
      <c r="A21" s="19" t="s">
        <v>19</v>
      </c>
      <c r="B21" s="14"/>
      <c r="C21" s="14"/>
      <c r="D21" s="14"/>
      <c r="E21" s="14"/>
      <c r="F21" s="15"/>
      <c r="H21" s="19" t="s">
        <v>48</v>
      </c>
      <c r="I21" s="7">
        <f>I18*1.05</f>
        <v>88.2</v>
      </c>
      <c r="J21" s="45">
        <f>J18*1.05</f>
        <v>108.78</v>
      </c>
      <c r="K21" s="45">
        <f>K18*1.05</f>
        <v>203.15399999999997</v>
      </c>
      <c r="L21" s="46">
        <f>L18*1.05</f>
        <v>429.24</v>
      </c>
      <c r="N21" s="1" t="s">
        <v>52</v>
      </c>
    </row>
    <row r="22" spans="1:14" s="1" customFormat="1" ht="15.75" x14ac:dyDescent="0.25">
      <c r="A22" s="19" t="s">
        <v>8</v>
      </c>
      <c r="B22" s="5">
        <v>80</v>
      </c>
      <c r="C22" s="5">
        <v>0.1</v>
      </c>
      <c r="D22" s="5"/>
      <c r="E22" s="14">
        <f t="shared" ref="E22:E25" si="6">C22*B22*1.2</f>
        <v>9.6</v>
      </c>
      <c r="F22" s="15">
        <f t="shared" ref="F22:F25" si="7">D22*C22*1.2</f>
        <v>0</v>
      </c>
      <c r="H22" s="13" t="s">
        <v>47</v>
      </c>
      <c r="I22" s="14"/>
      <c r="J22" s="14"/>
      <c r="K22" s="14"/>
      <c r="L22" s="15"/>
    </row>
    <row r="23" spans="1:14" s="1" customFormat="1" ht="15.75" x14ac:dyDescent="0.25">
      <c r="A23" s="19" t="s">
        <v>68</v>
      </c>
      <c r="B23" s="5"/>
      <c r="C23" s="5"/>
      <c r="D23" s="5"/>
      <c r="E23" s="14">
        <f t="shared" si="6"/>
        <v>0</v>
      </c>
      <c r="F23" s="15">
        <f t="shared" si="7"/>
        <v>0</v>
      </c>
      <c r="H23" s="13" t="s">
        <v>49</v>
      </c>
      <c r="I23" s="33">
        <v>20</v>
      </c>
      <c r="J23" s="33">
        <v>20</v>
      </c>
      <c r="K23" s="33">
        <v>20</v>
      </c>
      <c r="L23" s="33">
        <v>20</v>
      </c>
      <c r="N23" s="1" t="s">
        <v>32</v>
      </c>
    </row>
    <row r="24" spans="1:14" s="1" customFormat="1" ht="15.75" x14ac:dyDescent="0.25">
      <c r="A24" s="19" t="s">
        <v>17</v>
      </c>
      <c r="B24" s="5"/>
      <c r="C24" s="5"/>
      <c r="D24" s="5"/>
      <c r="E24" s="14">
        <f t="shared" si="6"/>
        <v>0</v>
      </c>
      <c r="F24" s="15">
        <f t="shared" si="7"/>
        <v>0</v>
      </c>
      <c r="H24" s="13" t="s">
        <v>50</v>
      </c>
      <c r="I24" s="29">
        <f>I15/I17</f>
        <v>6</v>
      </c>
      <c r="J24" s="29">
        <f>J15/J17</f>
        <v>7.4</v>
      </c>
      <c r="K24" s="29">
        <f>K15/K17</f>
        <v>13.819999999999999</v>
      </c>
      <c r="L24" s="30">
        <f>L15/L17</f>
        <v>29.2</v>
      </c>
      <c r="N24" s="1" t="s">
        <v>55</v>
      </c>
    </row>
    <row r="25" spans="1:14" s="1" customFormat="1" ht="15.75" x14ac:dyDescent="0.25">
      <c r="A25" s="19" t="s">
        <v>17</v>
      </c>
      <c r="B25" s="5"/>
      <c r="C25" s="5"/>
      <c r="D25" s="5"/>
      <c r="E25" s="39">
        <f t="shared" si="6"/>
        <v>0</v>
      </c>
      <c r="F25" s="40">
        <f t="shared" si="7"/>
        <v>0</v>
      </c>
      <c r="H25" s="21" t="s">
        <v>48</v>
      </c>
      <c r="I25" s="27">
        <f>I23*I24</f>
        <v>120</v>
      </c>
      <c r="J25" s="27">
        <f>J23*J24</f>
        <v>148</v>
      </c>
      <c r="K25" s="27">
        <f>K23*K24</f>
        <v>276.39999999999998</v>
      </c>
      <c r="L25" s="28">
        <f>L23*L24</f>
        <v>584</v>
      </c>
      <c r="N25" s="1" t="s">
        <v>54</v>
      </c>
    </row>
    <row r="26" spans="1:14" s="1" customFormat="1" ht="15.75" x14ac:dyDescent="0.25">
      <c r="A26" s="13" t="s">
        <v>66</v>
      </c>
      <c r="B26" s="14"/>
      <c r="C26" s="14"/>
      <c r="D26" s="14"/>
      <c r="E26" s="7">
        <f>SUM(E22:E25)</f>
        <v>9.6</v>
      </c>
      <c r="F26" s="20">
        <f>SUM(F22:F25)</f>
        <v>0</v>
      </c>
    </row>
    <row r="27" spans="1:14" s="1" customFormat="1" ht="18.75" x14ac:dyDescent="0.3">
      <c r="A27" s="13"/>
      <c r="B27" s="14"/>
      <c r="C27" s="14"/>
      <c r="D27" s="14"/>
      <c r="E27" s="14"/>
      <c r="F27" s="15"/>
      <c r="H27" s="10" t="s">
        <v>33</v>
      </c>
      <c r="I27" s="23"/>
      <c r="J27" s="23"/>
      <c r="K27" s="23"/>
      <c r="L27" s="24"/>
    </row>
    <row r="28" spans="1:14" s="1" customFormat="1" ht="15.75" x14ac:dyDescent="0.25">
      <c r="A28" s="19" t="s">
        <v>18</v>
      </c>
      <c r="B28" s="14"/>
      <c r="C28" s="14"/>
      <c r="D28" s="14"/>
      <c r="E28" s="7">
        <f>E26+E20</f>
        <v>69.099999999999994</v>
      </c>
      <c r="F28" s="20">
        <f>F26+F20</f>
        <v>145.6</v>
      </c>
      <c r="H28" s="13" t="s">
        <v>58</v>
      </c>
      <c r="I28" s="14"/>
      <c r="J28" s="14"/>
      <c r="K28" s="14"/>
      <c r="L28" s="15"/>
    </row>
    <row r="29" spans="1:14" s="1" customFormat="1" ht="15.75" x14ac:dyDescent="0.25">
      <c r="A29" s="19"/>
      <c r="B29" s="14"/>
      <c r="C29" s="14"/>
      <c r="D29" s="14"/>
      <c r="E29" s="7"/>
      <c r="F29" s="20"/>
      <c r="H29" s="13" t="s">
        <v>59</v>
      </c>
      <c r="I29" s="14"/>
      <c r="J29" s="14"/>
      <c r="K29" s="14"/>
      <c r="L29" s="15"/>
    </row>
    <row r="30" spans="1:14" s="1" customFormat="1" ht="15.75" x14ac:dyDescent="0.25">
      <c r="A30" s="13" t="s">
        <v>70</v>
      </c>
      <c r="B30" s="14"/>
      <c r="C30" s="14"/>
      <c r="D30" s="14"/>
      <c r="E30" s="14"/>
      <c r="F30" s="15"/>
      <c r="H30" s="13" t="s">
        <v>60</v>
      </c>
      <c r="I30" s="14"/>
      <c r="J30" s="14"/>
      <c r="K30" s="14"/>
      <c r="L30" s="15"/>
    </row>
    <row r="31" spans="1:14" s="1" customFormat="1" ht="15.75" x14ac:dyDescent="0.25">
      <c r="A31" s="13" t="s">
        <v>69</v>
      </c>
      <c r="B31" s="14"/>
      <c r="C31" s="14"/>
      <c r="D31" s="14"/>
      <c r="E31" s="14"/>
      <c r="F31" s="15"/>
      <c r="H31" s="39" t="s">
        <v>61</v>
      </c>
      <c r="I31" s="4"/>
      <c r="J31" s="4"/>
      <c r="K31" s="4"/>
      <c r="L31" s="40"/>
    </row>
    <row r="32" spans="1:14" s="1" customFormat="1" ht="15.75" x14ac:dyDescent="0.25">
      <c r="A32" s="13"/>
      <c r="B32" s="14"/>
      <c r="C32" s="14"/>
      <c r="D32" s="14"/>
      <c r="E32" s="14"/>
      <c r="F32" s="15"/>
    </row>
    <row r="33" spans="1:12" s="1" customFormat="1" ht="15.75" x14ac:dyDescent="0.25">
      <c r="A33" s="19" t="s">
        <v>39</v>
      </c>
      <c r="B33" s="14"/>
      <c r="C33" s="14"/>
      <c r="D33" s="5">
        <v>14</v>
      </c>
      <c r="E33" s="14"/>
      <c r="F33" s="15"/>
    </row>
    <row r="34" spans="1:12" s="1" customFormat="1" ht="15.75" x14ac:dyDescent="0.25">
      <c r="A34" s="13"/>
      <c r="B34" s="14"/>
      <c r="C34" s="14"/>
      <c r="D34" s="14"/>
      <c r="E34" s="14"/>
      <c r="F34" s="15"/>
    </row>
    <row r="35" spans="1:12" s="1" customFormat="1" ht="15.75" x14ac:dyDescent="0.25">
      <c r="A35" s="21" t="s">
        <v>40</v>
      </c>
      <c r="B35" s="4"/>
      <c r="C35" s="4"/>
      <c r="D35" s="4"/>
      <c r="E35" s="35">
        <f>E28*D33</f>
        <v>967.39999999999986</v>
      </c>
      <c r="F35" s="36">
        <f>F28*D33</f>
        <v>2038.3999999999999</v>
      </c>
    </row>
    <row r="36" spans="1:12" s="1" customFormat="1" ht="15.75" x14ac:dyDescent="0.25"/>
    <row r="37" spans="1:12" s="1" customFormat="1" ht="18.75" x14ac:dyDescent="0.3">
      <c r="A37" s="10" t="s">
        <v>71</v>
      </c>
      <c r="B37" s="23"/>
      <c r="C37" s="23"/>
      <c r="D37" s="23"/>
      <c r="E37" s="23"/>
      <c r="F37" s="24"/>
    </row>
    <row r="38" spans="1:12" s="1" customFormat="1" ht="15.75" x14ac:dyDescent="0.25">
      <c r="A38" s="13"/>
      <c r="B38" s="14"/>
      <c r="C38" s="14"/>
      <c r="D38" s="14"/>
      <c r="E38" s="14"/>
      <c r="F38" s="15"/>
    </row>
    <row r="39" spans="1:12" s="1" customFormat="1" ht="15.75" x14ac:dyDescent="0.25">
      <c r="A39" s="19" t="s">
        <v>16</v>
      </c>
      <c r="B39" s="14"/>
      <c r="C39" s="14"/>
      <c r="D39" s="9">
        <v>5</v>
      </c>
      <c r="E39" s="14"/>
      <c r="F39" s="15"/>
    </row>
    <row r="40" spans="1:12" s="1" customFormat="1" ht="15.75" x14ac:dyDescent="0.25">
      <c r="A40" s="13"/>
      <c r="B40" s="14"/>
      <c r="C40" s="14"/>
      <c r="D40" s="14"/>
      <c r="E40" s="14"/>
      <c r="F40" s="15"/>
      <c r="H40" s="14"/>
      <c r="J40" s="14"/>
      <c r="K40" s="14"/>
      <c r="L40" s="41" t="s">
        <v>62</v>
      </c>
    </row>
    <row r="41" spans="1:12" s="2" customFormat="1" ht="15.75" x14ac:dyDescent="0.25">
      <c r="A41" s="21" t="s">
        <v>45</v>
      </c>
      <c r="B41" s="22"/>
      <c r="C41" s="22"/>
      <c r="D41" s="22"/>
      <c r="E41" s="38">
        <f>E35/D39</f>
        <v>193.47999999999996</v>
      </c>
      <c r="F41" s="36">
        <f>F35/D39</f>
        <v>407.67999999999995</v>
      </c>
      <c r="G41" s="8"/>
      <c r="H41" s="7"/>
      <c r="J41" s="7"/>
      <c r="K41" s="7"/>
      <c r="L41" s="42" t="s">
        <v>63</v>
      </c>
    </row>
    <row r="42" spans="1:12" s="2" customFormat="1" ht="15.75" x14ac:dyDescent="0.25">
      <c r="A42" s="13" t="s">
        <v>42</v>
      </c>
      <c r="B42" s="7"/>
      <c r="C42" s="7"/>
      <c r="D42" s="7"/>
      <c r="E42" s="7"/>
      <c r="F42" s="7"/>
      <c r="G42" s="8"/>
      <c r="H42" s="7"/>
      <c r="J42" s="7"/>
      <c r="K42" s="7"/>
      <c r="L42" s="42" t="s">
        <v>64</v>
      </c>
    </row>
    <row r="43" spans="1:12" s="1" customFormat="1" ht="15.75" x14ac:dyDescent="0.25">
      <c r="D43" s="34"/>
      <c r="E43" s="3"/>
      <c r="F43" s="3"/>
      <c r="G43" s="3"/>
    </row>
  </sheetData>
  <pageMargins left="0.7" right="0.7" top="0.75" bottom="0.75" header="0.3" footer="0.3"/>
  <pageSetup scale="56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2019-03-06T18:32:42Z</cp:lastPrinted>
  <dcterms:created xsi:type="dcterms:W3CDTF">2015-11-21T19:52:42Z</dcterms:created>
  <dcterms:modified xsi:type="dcterms:W3CDTF">2019-03-07T16:16:31Z</dcterms:modified>
</cp:coreProperties>
</file>